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24226"/>
  <mc:AlternateContent xmlns:mc="http://schemas.openxmlformats.org/markup-compatibility/2006">
    <mc:Choice Requires="x15">
      <x15ac:absPath xmlns:x15ac="http://schemas.microsoft.com/office/spreadsheetml/2010/11/ac" url="https://rkas.sharepoint.com/Kliendisuhted/ri ja halduslepingud/YLEP 2021/Puiestee 4, Valga/SKA/"/>
    </mc:Choice>
  </mc:AlternateContent>
  <xr:revisionPtr revIDLastSave="36" documentId="8_{8D681E64-B5EE-4CB7-9200-DAF148B34CA3}" xr6:coauthVersionLast="47" xr6:coauthVersionMax="47" xr10:uidLastSave="{FDA5ABFC-8B66-45DC-BE60-FB22A3D6151C}"/>
  <bookViews>
    <workbookView xWindow="-120" yWindow="-120" windowWidth="29040" windowHeight="17640" tabRatio="842" activeTab="4" xr2:uid="{00000000-000D-0000-FFFF-FFFF00000000}"/>
  </bookViews>
  <sheets>
    <sheet name="Lisa 3" sheetId="4" r:id="rId1"/>
    <sheet name="Annuiteetgraafik BIL" sheetId="12" r:id="rId2"/>
    <sheet name="Annuiteetgraafik INV" sheetId="13" r:id="rId3"/>
    <sheet name="Annuiteetgraafik TS" sheetId="14" r:id="rId4"/>
    <sheet name="Annuiteetgraafik PP" sheetId="15"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4" l="1"/>
  <c r="H32" i="4" l="1"/>
  <c r="G32" i="4"/>
  <c r="H31" i="4"/>
  <c r="H30" i="4"/>
  <c r="H29" i="4"/>
  <c r="H28" i="4"/>
  <c r="H26" i="4"/>
  <c r="F21" i="4"/>
  <c r="F18" i="4"/>
  <c r="H22" i="4"/>
  <c r="H21" i="4"/>
  <c r="H20" i="4"/>
  <c r="G19" i="4"/>
  <c r="H18" i="4"/>
  <c r="B15" i="15" l="1"/>
  <c r="B16" i="15" s="1"/>
  <c r="A15" i="15"/>
  <c r="D9" i="15"/>
  <c r="D8" i="15"/>
  <c r="E16" i="15" l="1"/>
  <c r="D16" i="15"/>
  <c r="F16" i="15" s="1"/>
  <c r="A16" i="15"/>
  <c r="B17" i="15"/>
  <c r="C15" i="15"/>
  <c r="D15" i="15"/>
  <c r="E15" i="15"/>
  <c r="G15" i="15" s="1"/>
  <c r="C16" i="15" s="1"/>
  <c r="G16" i="15" s="1"/>
  <c r="F15" i="15" l="1"/>
  <c r="H17" i="4" s="1"/>
  <c r="G17" i="4" s="1"/>
  <c r="B18" i="15"/>
  <c r="E17" i="15"/>
  <c r="D17" i="15"/>
  <c r="C17" i="15"/>
  <c r="A17" i="15"/>
  <c r="F17" i="15" l="1"/>
  <c r="G17" i="15"/>
  <c r="C18" i="15" s="1"/>
  <c r="A18" i="15"/>
  <c r="B19" i="15"/>
  <c r="D18" i="15"/>
  <c r="E18" i="15"/>
  <c r="G18" i="15" l="1"/>
  <c r="F18" i="15"/>
  <c r="E19" i="15"/>
  <c r="D19" i="15"/>
  <c r="B20" i="15"/>
  <c r="C19" i="15"/>
  <c r="A19" i="15"/>
  <c r="F19" i="15" l="1"/>
  <c r="G19" i="15"/>
  <c r="C20" i="15" s="1"/>
  <c r="A20" i="15"/>
  <c r="B21" i="15"/>
  <c r="E20" i="15"/>
  <c r="D20" i="15"/>
  <c r="G20" i="15" l="1"/>
  <c r="C21" i="15" s="1"/>
  <c r="F20" i="15"/>
  <c r="E21" i="15"/>
  <c r="D21" i="15"/>
  <c r="A21" i="15"/>
  <c r="B22" i="15"/>
  <c r="F21" i="15" l="1"/>
  <c r="G21" i="15"/>
  <c r="C22" i="15" s="1"/>
  <c r="B23" i="15"/>
  <c r="E22" i="15"/>
  <c r="D22" i="15"/>
  <c r="F22" i="15" s="1"/>
  <c r="A22" i="15"/>
  <c r="G22" i="15" l="1"/>
  <c r="C23" i="15" s="1"/>
  <c r="D23" i="15"/>
  <c r="A23" i="15"/>
  <c r="B24" i="15"/>
  <c r="E23" i="15"/>
  <c r="F23" i="15" l="1"/>
  <c r="G23" i="15"/>
  <c r="C24" i="15" s="1"/>
  <c r="B25" i="15"/>
  <c r="E24" i="15"/>
  <c r="D24" i="15"/>
  <c r="A24" i="15"/>
  <c r="G24" i="15" l="1"/>
  <c r="C25" i="15" s="1"/>
  <c r="F24" i="15"/>
  <c r="A25" i="15"/>
  <c r="B26" i="15"/>
  <c r="E25" i="15"/>
  <c r="D25" i="15"/>
  <c r="F25" i="15" s="1"/>
  <c r="G25" i="15" l="1"/>
  <c r="C26" i="15" s="1"/>
  <c r="E26" i="15"/>
  <c r="D26" i="15"/>
  <c r="F26" i="15" s="1"/>
  <c r="A26" i="15"/>
  <c r="B27" i="15"/>
  <c r="G26" i="15" l="1"/>
  <c r="A27" i="15"/>
  <c r="B28" i="15"/>
  <c r="E27" i="15"/>
  <c r="D27" i="15"/>
  <c r="F27" i="15" s="1"/>
  <c r="C27" i="15"/>
  <c r="G27" i="15" l="1"/>
  <c r="C28" i="15" s="1"/>
  <c r="E28" i="15"/>
  <c r="D28" i="15"/>
  <c r="A28" i="15"/>
  <c r="B29" i="15"/>
  <c r="F28" i="15" l="1"/>
  <c r="G28" i="15"/>
  <c r="B30" i="15"/>
  <c r="E29" i="15"/>
  <c r="D29" i="15"/>
  <c r="C29" i="15"/>
  <c r="A29" i="15"/>
  <c r="G29" i="15" l="1"/>
  <c r="F29" i="15"/>
  <c r="C30" i="15"/>
  <c r="A30" i="15"/>
  <c r="B31" i="15"/>
  <c r="D30" i="15"/>
  <c r="E30" i="15"/>
  <c r="G30" i="15" s="1"/>
  <c r="F30" i="15" l="1"/>
  <c r="B32" i="15"/>
  <c r="E31" i="15"/>
  <c r="D31" i="15"/>
  <c r="C31" i="15"/>
  <c r="A31" i="15"/>
  <c r="F31" i="15" l="1"/>
  <c r="G31" i="15"/>
  <c r="C32" i="15" s="1"/>
  <c r="A32" i="15"/>
  <c r="B33" i="15"/>
  <c r="E32" i="15"/>
  <c r="D32" i="15"/>
  <c r="G32" i="15" l="1"/>
  <c r="F32" i="15"/>
  <c r="E33" i="15"/>
  <c r="D33" i="15"/>
  <c r="F33" i="15" s="1"/>
  <c r="C33" i="15"/>
  <c r="G33" i="15" s="1"/>
  <c r="A33" i="15"/>
  <c r="B34" i="15"/>
  <c r="B35" i="15" l="1"/>
  <c r="E34" i="15"/>
  <c r="D34" i="15"/>
  <c r="C34" i="15"/>
  <c r="A34" i="15"/>
  <c r="G34" i="15" l="1"/>
  <c r="C35" i="15" s="1"/>
  <c r="F34" i="15"/>
  <c r="D35" i="15"/>
  <c r="A35" i="15"/>
  <c r="E35" i="15"/>
  <c r="B36" i="15"/>
  <c r="G35" i="15" l="1"/>
  <c r="F35" i="15"/>
  <c r="B37" i="15"/>
  <c r="E36" i="15"/>
  <c r="D36" i="15"/>
  <c r="F36" i="15" s="1"/>
  <c r="C36" i="15"/>
  <c r="A36" i="15"/>
  <c r="G36" i="15" l="1"/>
  <c r="C37" i="15" s="1"/>
  <c r="A37" i="15"/>
  <c r="B38" i="15"/>
  <c r="E37" i="15"/>
  <c r="D37" i="15"/>
  <c r="F37" i="15" l="1"/>
  <c r="G37" i="15"/>
  <c r="E38" i="15"/>
  <c r="D38" i="15"/>
  <c r="F38" i="15" s="1"/>
  <c r="C38" i="15"/>
  <c r="G38" i="15" s="1"/>
  <c r="A38" i="15"/>
  <c r="B39" i="15"/>
  <c r="B40" i="15" l="1"/>
  <c r="E39" i="15"/>
  <c r="D39" i="15"/>
  <c r="F39" i="15" s="1"/>
  <c r="C39" i="15"/>
  <c r="G39" i="15" s="1"/>
  <c r="A39" i="15"/>
  <c r="E40" i="15" l="1"/>
  <c r="D40" i="15"/>
  <c r="C40" i="15"/>
  <c r="A40" i="15"/>
  <c r="B41" i="15"/>
  <c r="F40" i="15" l="1"/>
  <c r="G40" i="15"/>
  <c r="C41" i="15" s="1"/>
  <c r="B42" i="15"/>
  <c r="E41" i="15"/>
  <c r="D41" i="15"/>
  <c r="F41" i="15" s="1"/>
  <c r="A41" i="15"/>
  <c r="G41" i="15" l="1"/>
  <c r="C42" i="15" s="1"/>
  <c r="A42" i="15"/>
  <c r="B43" i="15"/>
  <c r="D42" i="15"/>
  <c r="E42" i="15"/>
  <c r="G42" i="15" l="1"/>
  <c r="F42" i="15"/>
  <c r="E43" i="15"/>
  <c r="B44" i="15"/>
  <c r="D43" i="15"/>
  <c r="C43" i="15"/>
  <c r="A43" i="15"/>
  <c r="G43" i="15" l="1"/>
  <c r="F43" i="15"/>
  <c r="A44" i="15"/>
  <c r="B45" i="15"/>
  <c r="E44" i="15"/>
  <c r="D44" i="15"/>
  <c r="F44" i="15" s="1"/>
  <c r="C44" i="15"/>
  <c r="G44" i="15" s="1"/>
  <c r="E45" i="15" l="1"/>
  <c r="D45" i="15"/>
  <c r="F45" i="15" s="1"/>
  <c r="C45" i="15"/>
  <c r="A45" i="15"/>
  <c r="B46" i="15"/>
  <c r="G45" i="15" l="1"/>
  <c r="B47" i="15"/>
  <c r="E46" i="15"/>
  <c r="D46" i="15"/>
  <c r="F46" i="15" s="1"/>
  <c r="C46" i="15"/>
  <c r="A46" i="15"/>
  <c r="G46" i="15" l="1"/>
  <c r="D47" i="15"/>
  <c r="C47" i="15"/>
  <c r="A47" i="15"/>
  <c r="B48" i="15"/>
  <c r="E47" i="15"/>
  <c r="G47" i="15" s="1"/>
  <c r="F47" i="15" l="1"/>
  <c r="B49" i="15"/>
  <c r="E48" i="15"/>
  <c r="D48" i="15"/>
  <c r="F48" i="15" s="1"/>
  <c r="C48" i="15"/>
  <c r="A48" i="15"/>
  <c r="G48" i="15" l="1"/>
  <c r="C49" i="15" s="1"/>
  <c r="A49" i="15"/>
  <c r="B50" i="15"/>
  <c r="E49" i="15"/>
  <c r="D49" i="15"/>
  <c r="F49" i="15" s="1"/>
  <c r="G49" i="15" l="1"/>
  <c r="E50" i="15"/>
  <c r="D50" i="15"/>
  <c r="F50" i="15" s="1"/>
  <c r="C50" i="15"/>
  <c r="A50" i="15"/>
  <c r="B51" i="15"/>
  <c r="G50" i="15" l="1"/>
  <c r="C51" i="15" s="1"/>
  <c r="B52" i="15"/>
  <c r="E51" i="15"/>
  <c r="D51" i="15"/>
  <c r="F51" i="15" s="1"/>
  <c r="A51" i="15"/>
  <c r="G51" i="15" l="1"/>
  <c r="E52" i="15"/>
  <c r="D52" i="15"/>
  <c r="C52" i="15"/>
  <c r="A52" i="15"/>
  <c r="B53" i="15"/>
  <c r="F52" i="15" l="1"/>
  <c r="G52" i="15"/>
  <c r="B54" i="15"/>
  <c r="E53" i="15"/>
  <c r="D53" i="15"/>
  <c r="F53" i="15" s="1"/>
  <c r="C53" i="15"/>
  <c r="A53" i="15"/>
  <c r="G53" i="15" l="1"/>
  <c r="C54" i="15" s="1"/>
  <c r="A54" i="15"/>
  <c r="B55" i="15"/>
  <c r="E54" i="15"/>
  <c r="D54" i="15"/>
  <c r="F54" i="15" s="1"/>
  <c r="G54" i="15" l="1"/>
  <c r="B56" i="15"/>
  <c r="E55" i="15"/>
  <c r="D55" i="15"/>
  <c r="C55" i="15"/>
  <c r="A55" i="15"/>
  <c r="G55" i="15" l="1"/>
  <c r="F55" i="15"/>
  <c r="A56" i="15"/>
  <c r="B57" i="15"/>
  <c r="E56" i="15"/>
  <c r="D56" i="15"/>
  <c r="F56" i="15" s="1"/>
  <c r="C56" i="15"/>
  <c r="G56" i="15" s="1"/>
  <c r="E57" i="15" l="1"/>
  <c r="D57" i="15"/>
  <c r="F57" i="15" s="1"/>
  <c r="C57" i="15"/>
  <c r="A57" i="15"/>
  <c r="B58" i="15"/>
  <c r="G57" i="15" l="1"/>
  <c r="B59" i="15"/>
  <c r="E58" i="15"/>
  <c r="D58" i="15"/>
  <c r="F58" i="15" s="1"/>
  <c r="C58" i="15"/>
  <c r="G58" i="15" s="1"/>
  <c r="A58" i="15"/>
  <c r="D59" i="15" l="1"/>
  <c r="C59" i="15"/>
  <c r="A59" i="15"/>
  <c r="B60" i="15"/>
  <c r="E59" i="15"/>
  <c r="G59" i="15" s="1"/>
  <c r="F59" i="15" l="1"/>
  <c r="B61" i="15"/>
  <c r="E60" i="15"/>
  <c r="D60" i="15"/>
  <c r="C60" i="15"/>
  <c r="A60" i="15"/>
  <c r="F60" i="15" l="1"/>
  <c r="G60" i="15"/>
  <c r="A61" i="15"/>
  <c r="B62" i="15"/>
  <c r="E61" i="15"/>
  <c r="C61" i="15"/>
  <c r="D61" i="15"/>
  <c r="F61" i="15" s="1"/>
  <c r="G61" i="15" l="1"/>
  <c r="E62" i="15"/>
  <c r="D62" i="15"/>
  <c r="C62" i="15"/>
  <c r="G62" i="15" s="1"/>
  <c r="A62" i="15"/>
  <c r="B63" i="15"/>
  <c r="F62" i="15" l="1"/>
  <c r="B64" i="15"/>
  <c r="E63" i="15"/>
  <c r="D63" i="15"/>
  <c r="F63" i="15" s="1"/>
  <c r="A63" i="15"/>
  <c r="C63" i="15"/>
  <c r="G63" i="15" l="1"/>
  <c r="C64" i="15" s="1"/>
  <c r="E64" i="15"/>
  <c r="D64" i="15"/>
  <c r="A64" i="15"/>
  <c r="B65" i="15"/>
  <c r="G64" i="15" l="1"/>
  <c r="F64" i="15"/>
  <c r="B66" i="15"/>
  <c r="E65" i="15"/>
  <c r="D65" i="15"/>
  <c r="F65" i="15" s="1"/>
  <c r="C65" i="15"/>
  <c r="G65" i="15" s="1"/>
  <c r="A65" i="15"/>
  <c r="C66" i="15" l="1"/>
  <c r="A66" i="15"/>
  <c r="B67" i="15"/>
  <c r="D66" i="15"/>
  <c r="E66" i="15"/>
  <c r="G66" i="15" s="1"/>
  <c r="F66" i="15" l="1"/>
  <c r="B68" i="15"/>
  <c r="E67" i="15"/>
  <c r="D67" i="15"/>
  <c r="F67" i="15" s="1"/>
  <c r="C67" i="15"/>
  <c r="A67" i="15"/>
  <c r="G67" i="15" l="1"/>
  <c r="A68" i="15"/>
  <c r="B69" i="15"/>
  <c r="E68" i="15"/>
  <c r="D68" i="15"/>
  <c r="F68" i="15" s="1"/>
  <c r="C68" i="15"/>
  <c r="G68" i="15" s="1"/>
  <c r="E69" i="15" l="1"/>
  <c r="D69" i="15"/>
  <c r="F69" i="15" s="1"/>
  <c r="C69" i="15"/>
  <c r="G69" i="15" s="1"/>
  <c r="A69" i="15"/>
  <c r="B70" i="15"/>
  <c r="B71" i="15" l="1"/>
  <c r="E70" i="15"/>
  <c r="D70" i="15"/>
  <c r="C70" i="15"/>
  <c r="A70" i="15"/>
  <c r="F70" i="15" l="1"/>
  <c r="G70" i="15"/>
  <c r="D71" i="15"/>
  <c r="C71" i="15"/>
  <c r="A71" i="15"/>
  <c r="E71" i="15"/>
  <c r="F71" i="15" s="1"/>
  <c r="B72" i="15"/>
  <c r="G71" i="15" l="1"/>
  <c r="B73" i="15"/>
  <c r="E72" i="15"/>
  <c r="D72" i="15"/>
  <c r="F72" i="15" s="1"/>
  <c r="C72" i="15"/>
  <c r="A72" i="15"/>
  <c r="G72" i="15" l="1"/>
  <c r="A73" i="15"/>
  <c r="B74" i="15"/>
  <c r="C73" i="15"/>
  <c r="E73" i="15"/>
  <c r="D73" i="15"/>
  <c r="F73" i="15" l="1"/>
  <c r="G73" i="15"/>
  <c r="E74" i="15"/>
  <c r="D74" i="15"/>
  <c r="F74" i="15" s="1"/>
  <c r="C74" i="15"/>
  <c r="G74" i="15" s="1"/>
  <c r="A74" i="15"/>
  <c r="F14" i="14" l="1"/>
  <c r="C14" i="14"/>
  <c r="A14" i="14"/>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D9" i="14"/>
  <c r="D8" i="14"/>
  <c r="A19" i="13"/>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D10" i="13"/>
  <c r="U9" i="13"/>
  <c r="D9" i="13"/>
  <c r="U8" i="13"/>
  <c r="M8" i="13"/>
  <c r="U7" i="13"/>
  <c r="Q17" i="13" s="1"/>
  <c r="Q18" i="13" s="1"/>
  <c r="Q19" i="13" s="1"/>
  <c r="Q20" i="13" s="1"/>
  <c r="Q21" i="13" s="1"/>
  <c r="Q22" i="13" s="1"/>
  <c r="Q23" i="13" s="1"/>
  <c r="Q24" i="13" s="1"/>
  <c r="Q25" i="13" s="1"/>
  <c r="Q26" i="13" s="1"/>
  <c r="Q27" i="13" s="1"/>
  <c r="Q28" i="13" s="1"/>
  <c r="Q29" i="13" s="1"/>
  <c r="Q30" i="13" s="1"/>
  <c r="Q31" i="13" s="1"/>
  <c r="Q32" i="13" s="1"/>
  <c r="Q33" i="13" s="1"/>
  <c r="Q34" i="13" s="1"/>
  <c r="Q35" i="13" s="1"/>
  <c r="Q36" i="13" s="1"/>
  <c r="Q37" i="13" s="1"/>
  <c r="Q38" i="13" s="1"/>
  <c r="Q39" i="13" s="1"/>
  <c r="Q40" i="13" s="1"/>
  <c r="Q41" i="13" s="1"/>
  <c r="Q42" i="13" s="1"/>
  <c r="Q43" i="13" s="1"/>
  <c r="Q44" i="13" s="1"/>
  <c r="Q45" i="13" s="1"/>
  <c r="Q46" i="13" s="1"/>
  <c r="Q47" i="13" s="1"/>
  <c r="Q48" i="13" s="1"/>
  <c r="Q49" i="13" s="1"/>
  <c r="Q50" i="13" s="1"/>
  <c r="Q51" i="13" s="1"/>
  <c r="Q52" i="13" s="1"/>
  <c r="Q53" i="13" s="1"/>
  <c r="Q54" i="13" s="1"/>
  <c r="Q55" i="13" s="1"/>
  <c r="Q56" i="13" s="1"/>
  <c r="Q57" i="13" s="1"/>
  <c r="Q58" i="13" s="1"/>
  <c r="Q59" i="13" s="1"/>
  <c r="Q60" i="13" s="1"/>
  <c r="Q61" i="13" s="1"/>
  <c r="Q62" i="13" s="1"/>
  <c r="Q63" i="13" s="1"/>
  <c r="Q64" i="13" s="1"/>
  <c r="Q65" i="13" s="1"/>
  <c r="Q66" i="13" s="1"/>
  <c r="Q67" i="13" s="1"/>
  <c r="Q68" i="13" s="1"/>
  <c r="Q69" i="13" s="1"/>
  <c r="Q70" i="13" s="1"/>
  <c r="Q71" i="13" s="1"/>
  <c r="Q72" i="13" s="1"/>
  <c r="Q73" i="13" s="1"/>
  <c r="Q74" i="13" s="1"/>
  <c r="Q75" i="13" s="1"/>
  <c r="Q76" i="13" s="1"/>
  <c r="Q77" i="13" s="1"/>
  <c r="Q78" i="13" s="1"/>
  <c r="Q79" i="13" s="1"/>
  <c r="Q80" i="13" s="1"/>
  <c r="Q81" i="13" s="1"/>
  <c r="Q82" i="13" s="1"/>
  <c r="Q83" i="13" s="1"/>
  <c r="Q84" i="13" s="1"/>
  <c r="Q85" i="13" s="1"/>
  <c r="Q86" i="13" s="1"/>
  <c r="Q87" i="13" s="1"/>
  <c r="Q88" i="13" s="1"/>
  <c r="Q89" i="13" s="1"/>
  <c r="Q90" i="13" s="1"/>
  <c r="Q91" i="13" s="1"/>
  <c r="Q92" i="13" s="1"/>
  <c r="Q93" i="13" s="1"/>
  <c r="Q94" i="13" s="1"/>
  <c r="Q95" i="13" s="1"/>
  <c r="Q96" i="13" s="1"/>
  <c r="Q97" i="13" s="1"/>
  <c r="Q98" i="13" s="1"/>
  <c r="Q99" i="13" s="1"/>
  <c r="Q100" i="13" s="1"/>
  <c r="Q101" i="13" s="1"/>
  <c r="Q102" i="13" s="1"/>
  <c r="Q103" i="13" s="1"/>
  <c r="Q104" i="13" s="1"/>
  <c r="Q105" i="13" s="1"/>
  <c r="Q106" i="13" s="1"/>
  <c r="Q107" i="13" s="1"/>
  <c r="Q108" i="13" s="1"/>
  <c r="Q109" i="13" s="1"/>
  <c r="Q110" i="13" s="1"/>
  <c r="Q111" i="13" s="1"/>
  <c r="Q112" i="13" s="1"/>
  <c r="Q113" i="13" s="1"/>
  <c r="Q114" i="13" s="1"/>
  <c r="Q115" i="13" s="1"/>
  <c r="Q116" i="13" s="1"/>
  <c r="Q117" i="13" s="1"/>
  <c r="Q118" i="13" s="1"/>
  <c r="Q119" i="13" s="1"/>
  <c r="Q120" i="13" s="1"/>
  <c r="Q121" i="13" s="1"/>
  <c r="Q122" i="13" s="1"/>
  <c r="Q123" i="13" s="1"/>
  <c r="Q124" i="13" s="1"/>
  <c r="Q125" i="13" s="1"/>
  <c r="Q126" i="13" s="1"/>
  <c r="Q127" i="13" s="1"/>
  <c r="Q128" i="13" s="1"/>
  <c r="Q129" i="13" s="1"/>
  <c r="Q130" i="13" s="1"/>
  <c r="Q131" i="13" s="1"/>
  <c r="Q132" i="13" s="1"/>
  <c r="Q133" i="13" s="1"/>
  <c r="Q134" i="13" s="1"/>
  <c r="Q135" i="13" s="1"/>
  <c r="Q136" i="13" s="1"/>
  <c r="M7" i="13"/>
  <c r="M6" i="13"/>
  <c r="M5" i="13"/>
  <c r="M4" i="13"/>
  <c r="A17" i="12"/>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E10" i="12"/>
  <c r="E11" i="12" s="1"/>
  <c r="D9" i="12"/>
  <c r="M8" i="12"/>
  <c r="D8" i="12"/>
  <c r="M7" i="12"/>
  <c r="M6" i="12"/>
  <c r="M5" i="12"/>
  <c r="M4" i="12"/>
  <c r="F26" i="4"/>
  <c r="H16" i="4" l="1"/>
  <c r="G16" i="4" s="1"/>
  <c r="F16" i="4"/>
  <c r="E16" i="4" s="1"/>
  <c r="E12" i="12"/>
  <c r="F17" i="12" s="1"/>
  <c r="C17" i="12"/>
  <c r="T9" i="13"/>
  <c r="T12" i="13" s="1"/>
  <c r="E12" i="13"/>
  <c r="U10" i="13"/>
  <c r="U11" i="13" s="1"/>
  <c r="F15" i="14"/>
  <c r="D14" i="14"/>
  <c r="E14" i="14" s="1"/>
  <c r="G14" i="14" s="1"/>
  <c r="C15" i="14" s="1"/>
  <c r="E32" i="4"/>
  <c r="F31" i="4"/>
  <c r="F30" i="4"/>
  <c r="F29" i="4"/>
  <c r="F28" i="4"/>
  <c r="H14" i="4" l="1"/>
  <c r="F14" i="4"/>
  <c r="E14" i="4" s="1"/>
  <c r="U132" i="13"/>
  <c r="U123" i="13"/>
  <c r="U87" i="13"/>
  <c r="U44" i="13"/>
  <c r="U122" i="13"/>
  <c r="U86" i="13"/>
  <c r="U45" i="13"/>
  <c r="U33" i="13"/>
  <c r="U70" i="13"/>
  <c r="U73" i="13"/>
  <c r="U134" i="13"/>
  <c r="U121" i="13"/>
  <c r="U85" i="13"/>
  <c r="U46" i="13"/>
  <c r="U118" i="13"/>
  <c r="U49" i="13"/>
  <c r="U111" i="13"/>
  <c r="U56" i="13"/>
  <c r="U109" i="13"/>
  <c r="U58" i="13"/>
  <c r="U68" i="13"/>
  <c r="U98" i="13"/>
  <c r="U34" i="13"/>
  <c r="U94" i="13"/>
  <c r="U110" i="13"/>
  <c r="U57" i="13"/>
  <c r="U130" i="13"/>
  <c r="U32" i="13"/>
  <c r="U106" i="13"/>
  <c r="U61" i="13"/>
  <c r="U99" i="13"/>
  <c r="U69" i="13"/>
  <c r="U97" i="13"/>
  <c r="U37" i="13"/>
  <c r="D15" i="14"/>
  <c r="U79" i="13"/>
  <c r="U67" i="13"/>
  <c r="U55" i="13"/>
  <c r="U43" i="13"/>
  <c r="U31" i="13"/>
  <c r="U88" i="13"/>
  <c r="U100" i="13"/>
  <c r="U112" i="13"/>
  <c r="U124" i="13"/>
  <c r="E15" i="14"/>
  <c r="G15" i="14" s="1"/>
  <c r="C16" i="14" s="1"/>
  <c r="F16" i="14"/>
  <c r="U78" i="13"/>
  <c r="U66" i="13"/>
  <c r="U54" i="13"/>
  <c r="U42" i="13"/>
  <c r="U80" i="13"/>
  <c r="U89" i="13"/>
  <c r="U101" i="13"/>
  <c r="U113" i="13"/>
  <c r="U125" i="13"/>
  <c r="U77" i="13"/>
  <c r="U65" i="13"/>
  <c r="U53" i="13"/>
  <c r="U41" i="13"/>
  <c r="U83" i="13"/>
  <c r="U90" i="13"/>
  <c r="U102" i="13"/>
  <c r="U114" i="13"/>
  <c r="U126" i="13"/>
  <c r="U136" i="13"/>
  <c r="U76" i="13"/>
  <c r="U52" i="13"/>
  <c r="U103" i="13"/>
  <c r="U115" i="13"/>
  <c r="U127" i="13"/>
  <c r="U64" i="13"/>
  <c r="U40" i="13"/>
  <c r="U91" i="13"/>
  <c r="U75" i="13"/>
  <c r="U63" i="13"/>
  <c r="U51" i="13"/>
  <c r="U39" i="13"/>
  <c r="U92" i="13"/>
  <c r="U104" i="13"/>
  <c r="U116" i="13"/>
  <c r="U128" i="13"/>
  <c r="U74" i="13"/>
  <c r="U62" i="13"/>
  <c r="U50" i="13"/>
  <c r="U38" i="13"/>
  <c r="U93" i="13"/>
  <c r="U105" i="13"/>
  <c r="U117" i="13"/>
  <c r="U129" i="13"/>
  <c r="U135" i="13"/>
  <c r="E14" i="13"/>
  <c r="E13" i="13"/>
  <c r="U60" i="13"/>
  <c r="U107" i="13"/>
  <c r="U133" i="13"/>
  <c r="U30" i="13"/>
  <c r="U29" i="13"/>
  <c r="U28" i="13"/>
  <c r="U27" i="13"/>
  <c r="U26" i="13"/>
  <c r="U25" i="13"/>
  <c r="U24" i="13"/>
  <c r="U23" i="13"/>
  <c r="U22" i="13"/>
  <c r="U21" i="13"/>
  <c r="U20" i="13"/>
  <c r="U19" i="13"/>
  <c r="U18" i="13"/>
  <c r="U82" i="13"/>
  <c r="V17" i="13"/>
  <c r="V18" i="13" s="1"/>
  <c r="V19" i="13" s="1"/>
  <c r="V20" i="13" s="1"/>
  <c r="V21" i="13" s="1"/>
  <c r="V22" i="13" s="1"/>
  <c r="V23" i="13" s="1"/>
  <c r="V24" i="13" s="1"/>
  <c r="V25" i="13" s="1"/>
  <c r="V26" i="13" s="1"/>
  <c r="V27" i="13" s="1"/>
  <c r="V28" i="13" s="1"/>
  <c r="V29" i="13" s="1"/>
  <c r="V30" i="13" s="1"/>
  <c r="V31" i="13" s="1"/>
  <c r="V32" i="13" s="1"/>
  <c r="V33" i="13" s="1"/>
  <c r="V34" i="13" s="1"/>
  <c r="V35" i="13" s="1"/>
  <c r="V36" i="13" s="1"/>
  <c r="V37" i="13" s="1"/>
  <c r="V38" i="13" s="1"/>
  <c r="V39" i="13" s="1"/>
  <c r="V40" i="13" s="1"/>
  <c r="V41" i="13" s="1"/>
  <c r="V42" i="13" s="1"/>
  <c r="V43" i="13" s="1"/>
  <c r="V44" i="13" s="1"/>
  <c r="V45" i="13" s="1"/>
  <c r="V46" i="13" s="1"/>
  <c r="V47" i="13" s="1"/>
  <c r="V48" i="13" s="1"/>
  <c r="V49" i="13" s="1"/>
  <c r="V50" i="13" s="1"/>
  <c r="V51" i="13" s="1"/>
  <c r="V52" i="13" s="1"/>
  <c r="V53" i="13" s="1"/>
  <c r="V54" i="13" s="1"/>
  <c r="V55" i="13" s="1"/>
  <c r="V56" i="13" s="1"/>
  <c r="V57" i="13" s="1"/>
  <c r="V58" i="13" s="1"/>
  <c r="V59" i="13" s="1"/>
  <c r="V60" i="13" s="1"/>
  <c r="V61" i="13" s="1"/>
  <c r="V62" i="13" s="1"/>
  <c r="V63" i="13" s="1"/>
  <c r="V64" i="13" s="1"/>
  <c r="V65" i="13" s="1"/>
  <c r="V66" i="13" s="1"/>
  <c r="V67" i="13" s="1"/>
  <c r="V68" i="13" s="1"/>
  <c r="V69" i="13" s="1"/>
  <c r="V70" i="13" s="1"/>
  <c r="V71" i="13" s="1"/>
  <c r="V72" i="13" s="1"/>
  <c r="V73" i="13" s="1"/>
  <c r="V74" i="13" s="1"/>
  <c r="V75" i="13" s="1"/>
  <c r="V76" i="13" s="1"/>
  <c r="V77" i="13" s="1"/>
  <c r="V78" i="13" s="1"/>
  <c r="V79" i="13" s="1"/>
  <c r="V80" i="13" s="1"/>
  <c r="V81" i="13" s="1"/>
  <c r="V82" i="13" s="1"/>
  <c r="V83" i="13" s="1"/>
  <c r="V84" i="13" s="1"/>
  <c r="V85" i="13" s="1"/>
  <c r="V86" i="13" s="1"/>
  <c r="V87" i="13" s="1"/>
  <c r="V88" i="13" s="1"/>
  <c r="V89" i="13" s="1"/>
  <c r="V90" i="13" s="1"/>
  <c r="V91" i="13" s="1"/>
  <c r="V92" i="13" s="1"/>
  <c r="V93" i="13" s="1"/>
  <c r="V94" i="13" s="1"/>
  <c r="V95" i="13" s="1"/>
  <c r="V96" i="13" s="1"/>
  <c r="V97" i="13" s="1"/>
  <c r="V98" i="13" s="1"/>
  <c r="V99" i="13" s="1"/>
  <c r="V100" i="13" s="1"/>
  <c r="V101" i="13" s="1"/>
  <c r="V102" i="13" s="1"/>
  <c r="V103" i="13" s="1"/>
  <c r="V104" i="13" s="1"/>
  <c r="V105" i="13" s="1"/>
  <c r="V106" i="13" s="1"/>
  <c r="V107" i="13" s="1"/>
  <c r="V108" i="13" s="1"/>
  <c r="V109" i="13" s="1"/>
  <c r="V110" i="13" s="1"/>
  <c r="V111" i="13" s="1"/>
  <c r="V112" i="13" s="1"/>
  <c r="V113" i="13" s="1"/>
  <c r="V114" i="13" s="1"/>
  <c r="V115" i="13" s="1"/>
  <c r="V116" i="13" s="1"/>
  <c r="V117" i="13" s="1"/>
  <c r="V118" i="13" s="1"/>
  <c r="V119" i="13" s="1"/>
  <c r="V120" i="13" s="1"/>
  <c r="V121" i="13" s="1"/>
  <c r="V122" i="13" s="1"/>
  <c r="V123" i="13" s="1"/>
  <c r="V124" i="13" s="1"/>
  <c r="V125" i="13" s="1"/>
  <c r="V126" i="13" s="1"/>
  <c r="V127" i="13" s="1"/>
  <c r="V128" i="13" s="1"/>
  <c r="V129" i="13" s="1"/>
  <c r="V130" i="13" s="1"/>
  <c r="V131" i="13" s="1"/>
  <c r="V132" i="13" s="1"/>
  <c r="V133" i="13" s="1"/>
  <c r="V134" i="13" s="1"/>
  <c r="V135" i="13" s="1"/>
  <c r="V136" i="13" s="1"/>
  <c r="S17" i="13"/>
  <c r="U131" i="13"/>
  <c r="U17" i="13"/>
  <c r="U72" i="13"/>
  <c r="U48" i="13"/>
  <c r="U36" i="13"/>
  <c r="U81" i="13"/>
  <c r="U95" i="13"/>
  <c r="U119" i="13"/>
  <c r="U71" i="13"/>
  <c r="U59" i="13"/>
  <c r="U47" i="13"/>
  <c r="U35" i="13"/>
  <c r="U84" i="13"/>
  <c r="U96" i="13"/>
  <c r="U108" i="13"/>
  <c r="U120" i="13"/>
  <c r="D17" i="12"/>
  <c r="E17" i="12" s="1"/>
  <c r="G17" i="12" s="1"/>
  <c r="C18" i="12" s="1"/>
  <c r="F18" i="12"/>
  <c r="F32" i="4"/>
  <c r="E29" i="13" l="1"/>
  <c r="E41" i="13"/>
  <c r="E53" i="13"/>
  <c r="E65" i="13"/>
  <c r="E77" i="13"/>
  <c r="E89" i="13"/>
  <c r="E101" i="13"/>
  <c r="E113" i="13"/>
  <c r="E125" i="13"/>
  <c r="E137" i="13"/>
  <c r="E30" i="13"/>
  <c r="E42" i="13"/>
  <c r="E54" i="13"/>
  <c r="E66" i="13"/>
  <c r="E78" i="13"/>
  <c r="E90" i="13"/>
  <c r="E102" i="13"/>
  <c r="E114" i="13"/>
  <c r="E126" i="13"/>
  <c r="E138" i="13"/>
  <c r="E31" i="13"/>
  <c r="E45" i="13"/>
  <c r="E59" i="13"/>
  <c r="E73" i="13"/>
  <c r="E87" i="13"/>
  <c r="E103" i="13"/>
  <c r="E117" i="13"/>
  <c r="E131" i="13"/>
  <c r="E104" i="13"/>
  <c r="E61" i="13"/>
  <c r="E34" i="13"/>
  <c r="E64" i="13"/>
  <c r="E136" i="13"/>
  <c r="E32" i="13"/>
  <c r="E46" i="13"/>
  <c r="E60" i="13"/>
  <c r="E74" i="13"/>
  <c r="E88" i="13"/>
  <c r="E118" i="13"/>
  <c r="E132" i="13"/>
  <c r="E33" i="13"/>
  <c r="E75" i="13"/>
  <c r="E91" i="13"/>
  <c r="E105" i="13"/>
  <c r="E119" i="13"/>
  <c r="E133" i="13"/>
  <c r="E20" i="13"/>
  <c r="E48" i="13"/>
  <c r="E92" i="13"/>
  <c r="E106" i="13"/>
  <c r="E120" i="13"/>
  <c r="E134" i="13"/>
  <c r="E80" i="13"/>
  <c r="E47" i="13"/>
  <c r="E76" i="13"/>
  <c r="E49" i="13"/>
  <c r="E63" i="13"/>
  <c r="E93" i="13"/>
  <c r="E121" i="13"/>
  <c r="E122" i="13"/>
  <c r="E62" i="13"/>
  <c r="E35" i="13"/>
  <c r="E107" i="13"/>
  <c r="E21" i="13"/>
  <c r="E79" i="13"/>
  <c r="E135" i="13"/>
  <c r="E108" i="13"/>
  <c r="E19" i="13"/>
  <c r="E22" i="13"/>
  <c r="E36" i="13"/>
  <c r="E50" i="13"/>
  <c r="E94" i="13"/>
  <c r="E23" i="13"/>
  <c r="E37" i="13"/>
  <c r="E51" i="13"/>
  <c r="E67" i="13"/>
  <c r="E81" i="13"/>
  <c r="E95" i="13"/>
  <c r="E109" i="13"/>
  <c r="E123" i="13"/>
  <c r="E24" i="13"/>
  <c r="E38" i="13"/>
  <c r="E52" i="13"/>
  <c r="E68" i="13"/>
  <c r="E82" i="13"/>
  <c r="E96" i="13"/>
  <c r="E110" i="13"/>
  <c r="E124" i="13"/>
  <c r="E25" i="13"/>
  <c r="E39" i="13"/>
  <c r="E55" i="13"/>
  <c r="E69" i="13"/>
  <c r="E83" i="13"/>
  <c r="E97" i="13"/>
  <c r="E111" i="13"/>
  <c r="E127" i="13"/>
  <c r="E112" i="13"/>
  <c r="E26" i="13"/>
  <c r="E40" i="13"/>
  <c r="E56" i="13"/>
  <c r="E70" i="13"/>
  <c r="E84" i="13"/>
  <c r="E98" i="13"/>
  <c r="E128" i="13"/>
  <c r="E27" i="13"/>
  <c r="E43" i="13"/>
  <c r="E57" i="13"/>
  <c r="E71" i="13"/>
  <c r="E85" i="13"/>
  <c r="E99" i="13"/>
  <c r="E115" i="13"/>
  <c r="E129" i="13"/>
  <c r="E28" i="13"/>
  <c r="E44" i="13"/>
  <c r="E58" i="13"/>
  <c r="E72" i="13"/>
  <c r="E86" i="13"/>
  <c r="E100" i="13"/>
  <c r="E116" i="13"/>
  <c r="E130" i="13"/>
  <c r="G14" i="4"/>
  <c r="D16" i="14"/>
  <c r="E16" i="14" s="1"/>
  <c r="G16" i="14" s="1"/>
  <c r="C17" i="14" s="1"/>
  <c r="F17" i="14"/>
  <c r="D137"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130" i="13"/>
  <c r="F131" i="13"/>
  <c r="D129" i="13"/>
  <c r="D128" i="13"/>
  <c r="D127" i="13"/>
  <c r="D126" i="13"/>
  <c r="D125" i="13"/>
  <c r="D124" i="13"/>
  <c r="D123" i="13"/>
  <c r="D122" i="13"/>
  <c r="D121" i="13"/>
  <c r="D120" i="13"/>
  <c r="D119" i="13"/>
  <c r="D118" i="13"/>
  <c r="D117" i="13"/>
  <c r="D116" i="13"/>
  <c r="D115" i="13"/>
  <c r="D114" i="13"/>
  <c r="D113" i="13"/>
  <c r="D112" i="13"/>
  <c r="D111" i="13"/>
  <c r="D110" i="13"/>
  <c r="D109" i="13"/>
  <c r="D108" i="13"/>
  <c r="D107" i="13"/>
  <c r="D106" i="13"/>
  <c r="D105" i="13"/>
  <c r="D104" i="13"/>
  <c r="D103" i="13"/>
  <c r="D102" i="13"/>
  <c r="D101" i="13"/>
  <c r="D100" i="13"/>
  <c r="D99" i="13"/>
  <c r="D98" i="13"/>
  <c r="D97" i="13"/>
  <c r="D96" i="13"/>
  <c r="D95" i="13"/>
  <c r="D94" i="13"/>
  <c r="D93" i="13"/>
  <c r="D92" i="13"/>
  <c r="D91" i="13"/>
  <c r="D90" i="13"/>
  <c r="D89" i="13"/>
  <c r="D88" i="13"/>
  <c r="D87" i="13"/>
  <c r="D86" i="13"/>
  <c r="D85" i="13"/>
  <c r="D84" i="13"/>
  <c r="D83" i="13"/>
  <c r="F135" i="13"/>
  <c r="D133" i="13"/>
  <c r="F136" i="13"/>
  <c r="D134" i="13"/>
  <c r="D138" i="13"/>
  <c r="F133" i="13"/>
  <c r="D131" i="13"/>
  <c r="F137" i="13"/>
  <c r="D135"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D80" i="13"/>
  <c r="D79" i="13"/>
  <c r="D78" i="13"/>
  <c r="D77" i="13"/>
  <c r="D76" i="13"/>
  <c r="D75" i="13"/>
  <c r="D74" i="13"/>
  <c r="D73" i="13"/>
  <c r="D72" i="13"/>
  <c r="D71" i="13"/>
  <c r="D70" i="13"/>
  <c r="D69" i="13"/>
  <c r="D68" i="13"/>
  <c r="D67" i="13"/>
  <c r="D66" i="13"/>
  <c r="D65" i="13"/>
  <c r="D64" i="13"/>
  <c r="D63" i="13"/>
  <c r="D62" i="13"/>
  <c r="D61" i="13"/>
  <c r="D60" i="13"/>
  <c r="D59" i="13"/>
  <c r="D58" i="13"/>
  <c r="D57" i="13"/>
  <c r="D56" i="13"/>
  <c r="D55" i="13"/>
  <c r="D54" i="13"/>
  <c r="D53" i="13"/>
  <c r="D52" i="13"/>
  <c r="D51" i="13"/>
  <c r="D50" i="13"/>
  <c r="D49" i="13"/>
  <c r="D48" i="13"/>
  <c r="D47" i="13"/>
  <c r="D46" i="13"/>
  <c r="D45" i="13"/>
  <c r="D44" i="13"/>
  <c r="D43" i="13"/>
  <c r="D42" i="13"/>
  <c r="D41" i="13"/>
  <c r="D40" i="13"/>
  <c r="D39" i="13"/>
  <c r="D38" i="13"/>
  <c r="D37" i="13"/>
  <c r="D36" i="13"/>
  <c r="D35" i="13"/>
  <c r="D34" i="13"/>
  <c r="D33" i="13"/>
  <c r="D32" i="13"/>
  <c r="D31" i="13"/>
  <c r="D30" i="13"/>
  <c r="D29" i="13"/>
  <c r="D28" i="13"/>
  <c r="D27" i="13"/>
  <c r="D26" i="13"/>
  <c r="D25" i="13"/>
  <c r="D24" i="13"/>
  <c r="D23" i="13"/>
  <c r="D22" i="13"/>
  <c r="D21" i="13"/>
  <c r="D20" i="13"/>
  <c r="D19" i="13"/>
  <c r="F134" i="13"/>
  <c r="D132" i="13"/>
  <c r="D81" i="13"/>
  <c r="C19" i="13"/>
  <c r="F132" i="13"/>
  <c r="D130" i="13"/>
  <c r="F138" i="13"/>
  <c r="D136" i="13"/>
  <c r="D82" i="13"/>
  <c r="T17" i="13"/>
  <c r="W17" i="13"/>
  <c r="S18" i="13" s="1"/>
  <c r="F19" i="12"/>
  <c r="D18" i="12"/>
  <c r="E18" i="12" s="1"/>
  <c r="G18" i="12" s="1"/>
  <c r="C19" i="12" s="1"/>
  <c r="F15" i="4" l="1"/>
  <c r="E15" i="4" s="1"/>
  <c r="H15" i="4"/>
  <c r="G19" i="13"/>
  <c r="C20" i="13" s="1"/>
  <c r="G20" i="13" s="1"/>
  <c r="C21" i="13" s="1"/>
  <c r="G21" i="13" s="1"/>
  <c r="C22" i="13" s="1"/>
  <c r="G22" i="13" s="1"/>
  <c r="C23" i="13" s="1"/>
  <c r="G23" i="13" s="1"/>
  <c r="C24" i="13" s="1"/>
  <c r="G24" i="13" s="1"/>
  <c r="C25" i="13" s="1"/>
  <c r="G25" i="13" s="1"/>
  <c r="C26" i="13" s="1"/>
  <c r="G26" i="13" s="1"/>
  <c r="C27" i="13" s="1"/>
  <c r="G27" i="13" s="1"/>
  <c r="C28" i="13" s="1"/>
  <c r="G28" i="13" s="1"/>
  <c r="C29" i="13" s="1"/>
  <c r="G29" i="13" s="1"/>
  <c r="C30" i="13" s="1"/>
  <c r="G30" i="13" s="1"/>
  <c r="C31" i="13" s="1"/>
  <c r="G31" i="13" s="1"/>
  <c r="C32" i="13" s="1"/>
  <c r="G32" i="13" s="1"/>
  <c r="C33" i="13" s="1"/>
  <c r="G33" i="13" s="1"/>
  <c r="C34" i="13" s="1"/>
  <c r="G34" i="13" s="1"/>
  <c r="C35" i="13" s="1"/>
  <c r="G35" i="13" s="1"/>
  <c r="C36" i="13" s="1"/>
  <c r="G36" i="13" s="1"/>
  <c r="C37" i="13" s="1"/>
  <c r="G37" i="13" s="1"/>
  <c r="C38" i="13" s="1"/>
  <c r="G38" i="13" s="1"/>
  <c r="C39" i="13" s="1"/>
  <c r="G39" i="13" s="1"/>
  <c r="C40" i="13" s="1"/>
  <c r="G40" i="13" s="1"/>
  <c r="C41" i="13" s="1"/>
  <c r="G41" i="13" s="1"/>
  <c r="C42" i="13" s="1"/>
  <c r="G42" i="13" s="1"/>
  <c r="C43" i="13" s="1"/>
  <c r="G43" i="13" s="1"/>
  <c r="C44" i="13" s="1"/>
  <c r="G44" i="13" s="1"/>
  <c r="C45" i="13" s="1"/>
  <c r="G45" i="13" s="1"/>
  <c r="C46" i="13" s="1"/>
  <c r="G46" i="13" s="1"/>
  <c r="C47" i="13" s="1"/>
  <c r="G47" i="13" s="1"/>
  <c r="C48" i="13" s="1"/>
  <c r="G48" i="13" s="1"/>
  <c r="C49" i="13" s="1"/>
  <c r="G49" i="13" s="1"/>
  <c r="C50" i="13" s="1"/>
  <c r="G50" i="13" s="1"/>
  <c r="C51" i="13" s="1"/>
  <c r="G51" i="13" s="1"/>
  <c r="C52" i="13" s="1"/>
  <c r="G52" i="13" s="1"/>
  <c r="C53" i="13" s="1"/>
  <c r="G53" i="13" s="1"/>
  <c r="C54" i="13" s="1"/>
  <c r="G54" i="13" s="1"/>
  <c r="C55" i="13" s="1"/>
  <c r="G55" i="13" s="1"/>
  <c r="C56" i="13" s="1"/>
  <c r="G56" i="13" s="1"/>
  <c r="C57" i="13" s="1"/>
  <c r="G57" i="13" s="1"/>
  <c r="C58" i="13" s="1"/>
  <c r="G58" i="13" s="1"/>
  <c r="C59" i="13" s="1"/>
  <c r="G59" i="13" s="1"/>
  <c r="C60" i="13" s="1"/>
  <c r="G60" i="13" s="1"/>
  <c r="C61" i="13" s="1"/>
  <c r="G61" i="13" s="1"/>
  <c r="C62" i="13" s="1"/>
  <c r="G62" i="13" s="1"/>
  <c r="C63" i="13" s="1"/>
  <c r="G63" i="13" s="1"/>
  <c r="C64" i="13" s="1"/>
  <c r="G64" i="13" s="1"/>
  <c r="C65" i="13" s="1"/>
  <c r="G65" i="13" s="1"/>
  <c r="C66" i="13" s="1"/>
  <c r="G66" i="13" s="1"/>
  <c r="C67" i="13" s="1"/>
  <c r="G67" i="13" s="1"/>
  <c r="C68" i="13" s="1"/>
  <c r="G68" i="13" s="1"/>
  <c r="C69" i="13" s="1"/>
  <c r="G69" i="13" s="1"/>
  <c r="C70" i="13" s="1"/>
  <c r="G70" i="13" s="1"/>
  <c r="C71" i="13" s="1"/>
  <c r="G71" i="13" s="1"/>
  <c r="C72" i="13" s="1"/>
  <c r="G72" i="13" s="1"/>
  <c r="C73" i="13" s="1"/>
  <c r="G73" i="13" s="1"/>
  <c r="C74" i="13" s="1"/>
  <c r="G74" i="13" s="1"/>
  <c r="C75" i="13" s="1"/>
  <c r="G75" i="13" s="1"/>
  <c r="C76" i="13" s="1"/>
  <c r="G76" i="13" s="1"/>
  <c r="C77" i="13" s="1"/>
  <c r="G77" i="13" s="1"/>
  <c r="C78" i="13" s="1"/>
  <c r="G78" i="13" s="1"/>
  <c r="C79" i="13" s="1"/>
  <c r="G79" i="13" s="1"/>
  <c r="C80" i="13" s="1"/>
  <c r="G80" i="13" s="1"/>
  <c r="C81" i="13" s="1"/>
  <c r="G81" i="13" s="1"/>
  <c r="C82" i="13" s="1"/>
  <c r="G82" i="13" s="1"/>
  <c r="C83" i="13" s="1"/>
  <c r="G83" i="13" s="1"/>
  <c r="C84" i="13" s="1"/>
  <c r="G84" i="13" s="1"/>
  <c r="C85" i="13" s="1"/>
  <c r="G85" i="13" s="1"/>
  <c r="C86" i="13" s="1"/>
  <c r="G86" i="13" s="1"/>
  <c r="C87" i="13" s="1"/>
  <c r="G87" i="13" s="1"/>
  <c r="C88" i="13" s="1"/>
  <c r="G88" i="13" s="1"/>
  <c r="C89" i="13" s="1"/>
  <c r="G89" i="13" s="1"/>
  <c r="C90" i="13" s="1"/>
  <c r="G90" i="13" s="1"/>
  <c r="C91" i="13" s="1"/>
  <c r="G91" i="13" s="1"/>
  <c r="C92" i="13" s="1"/>
  <c r="G92" i="13" s="1"/>
  <c r="C93" i="13" s="1"/>
  <c r="G93" i="13" s="1"/>
  <c r="C94" i="13" s="1"/>
  <c r="G94" i="13" s="1"/>
  <c r="C95" i="13" s="1"/>
  <c r="G95" i="13" s="1"/>
  <c r="C96" i="13" s="1"/>
  <c r="G96" i="13" s="1"/>
  <c r="C97" i="13" s="1"/>
  <c r="G97" i="13" s="1"/>
  <c r="C98" i="13" s="1"/>
  <c r="G98" i="13" s="1"/>
  <c r="C99" i="13" s="1"/>
  <c r="G99" i="13" s="1"/>
  <c r="C100" i="13" s="1"/>
  <c r="G100" i="13" s="1"/>
  <c r="C101" i="13" s="1"/>
  <c r="G101" i="13" s="1"/>
  <c r="C102" i="13" s="1"/>
  <c r="G102" i="13" s="1"/>
  <c r="C103" i="13" s="1"/>
  <c r="G103" i="13" s="1"/>
  <c r="C104" i="13" s="1"/>
  <c r="G104" i="13" s="1"/>
  <c r="C105" i="13" s="1"/>
  <c r="G105" i="13" s="1"/>
  <c r="C106" i="13" s="1"/>
  <c r="G106" i="13" s="1"/>
  <c r="C107" i="13" s="1"/>
  <c r="G107" i="13" s="1"/>
  <c r="C108" i="13" s="1"/>
  <c r="G108" i="13" s="1"/>
  <c r="C109" i="13" s="1"/>
  <c r="G109" i="13" s="1"/>
  <c r="C110" i="13" s="1"/>
  <c r="G110" i="13" s="1"/>
  <c r="C111" i="13" s="1"/>
  <c r="G111" i="13" s="1"/>
  <c r="C112" i="13" s="1"/>
  <c r="G112" i="13" s="1"/>
  <c r="C113" i="13" s="1"/>
  <c r="G113" i="13" s="1"/>
  <c r="C114" i="13" s="1"/>
  <c r="G114" i="13" s="1"/>
  <c r="C115" i="13" s="1"/>
  <c r="G115" i="13" s="1"/>
  <c r="C116" i="13" s="1"/>
  <c r="G116" i="13" s="1"/>
  <c r="C117" i="13" s="1"/>
  <c r="G117" i="13" s="1"/>
  <c r="C118" i="13" s="1"/>
  <c r="G118" i="13" s="1"/>
  <c r="C119" i="13" s="1"/>
  <c r="G119" i="13" s="1"/>
  <c r="C120" i="13" s="1"/>
  <c r="G120" i="13" s="1"/>
  <c r="C121" i="13" s="1"/>
  <c r="G121" i="13" s="1"/>
  <c r="C122" i="13" s="1"/>
  <c r="G122" i="13" s="1"/>
  <c r="C123" i="13" s="1"/>
  <c r="G123" i="13" s="1"/>
  <c r="C124" i="13" s="1"/>
  <c r="G124" i="13" s="1"/>
  <c r="C125" i="13" s="1"/>
  <c r="G125" i="13" s="1"/>
  <c r="C126" i="13" s="1"/>
  <c r="G126" i="13" s="1"/>
  <c r="C127" i="13" s="1"/>
  <c r="G127" i="13" s="1"/>
  <c r="C128" i="13" s="1"/>
  <c r="G128" i="13" s="1"/>
  <c r="C129" i="13" s="1"/>
  <c r="G129" i="13" s="1"/>
  <c r="C130" i="13" s="1"/>
  <c r="G130" i="13" s="1"/>
  <c r="C131" i="13" s="1"/>
  <c r="G131" i="13" s="1"/>
  <c r="C132" i="13" s="1"/>
  <c r="G132" i="13" s="1"/>
  <c r="C133" i="13" s="1"/>
  <c r="G133" i="13" s="1"/>
  <c r="C134" i="13" s="1"/>
  <c r="G134" i="13" s="1"/>
  <c r="C135" i="13" s="1"/>
  <c r="G135" i="13" s="1"/>
  <c r="C136" i="13" s="1"/>
  <c r="G136" i="13" s="1"/>
  <c r="C137" i="13" s="1"/>
  <c r="G137" i="13" s="1"/>
  <c r="C138" i="13" s="1"/>
  <c r="G138" i="13" s="1"/>
  <c r="D17" i="14"/>
  <c r="E17" i="14" s="1"/>
  <c r="G17" i="14" s="1"/>
  <c r="C18" i="14" s="1"/>
  <c r="D19" i="12"/>
  <c r="E19" i="12" s="1"/>
  <c r="G19" i="12" s="1"/>
  <c r="C20" i="12" s="1"/>
  <c r="T18" i="13"/>
  <c r="W18" i="13"/>
  <c r="S19" i="13" s="1"/>
  <c r="F18" i="14"/>
  <c r="F20" i="12"/>
  <c r="E23" i="4"/>
  <c r="E34" i="4" s="1"/>
  <c r="E35" i="4" s="1"/>
  <c r="E36" i="4" s="1"/>
  <c r="G15" i="4" l="1"/>
  <c r="G23" i="4" s="1"/>
  <c r="G34" i="4" s="1"/>
  <c r="G35" i="4" s="1"/>
  <c r="H23" i="4"/>
  <c r="H34" i="4" s="1"/>
  <c r="D18" i="14"/>
  <c r="E18" i="14" s="1"/>
  <c r="G18" i="14" s="1"/>
  <c r="C19" i="14" s="1"/>
  <c r="D20" i="12"/>
  <c r="E20" i="12" s="1"/>
  <c r="G20" i="12" s="1"/>
  <c r="C21" i="12" s="1"/>
  <c r="T19" i="13"/>
  <c r="W19" i="13"/>
  <c r="S20" i="13" s="1"/>
  <c r="F19" i="14"/>
  <c r="F21" i="12"/>
  <c r="F20" i="4"/>
  <c r="F22" i="4"/>
  <c r="H37" i="4" l="1"/>
  <c r="H35" i="4"/>
  <c r="H36" i="4" s="1"/>
  <c r="H38" i="4" s="1"/>
  <c r="D19" i="14"/>
  <c r="E19" i="14" s="1"/>
  <c r="G19" i="14" s="1"/>
  <c r="C20" i="14" s="1"/>
  <c r="D21" i="12"/>
  <c r="E21" i="12" s="1"/>
  <c r="G21" i="12" s="1"/>
  <c r="C22" i="12" s="1"/>
  <c r="T20" i="13"/>
  <c r="W20" i="13"/>
  <c r="S21" i="13" s="1"/>
  <c r="F20" i="14"/>
  <c r="F22" i="12"/>
  <c r="F23" i="4"/>
  <c r="F34" i="4" s="1"/>
  <c r="F35" i="4" l="1"/>
  <c r="F37" i="4"/>
  <c r="D22" i="12"/>
  <c r="E22" i="12" s="1"/>
  <c r="G22" i="12" s="1"/>
  <c r="C23" i="12" s="1"/>
  <c r="D20" i="14"/>
  <c r="E20" i="14" s="1"/>
  <c r="G20" i="14" s="1"/>
  <c r="C21" i="14" s="1"/>
  <c r="F23" i="12"/>
  <c r="F21" i="14"/>
  <c r="T21" i="13"/>
  <c r="W21" i="13"/>
  <c r="S22" i="13" s="1"/>
  <c r="F36" i="4" l="1"/>
  <c r="F38" i="4" s="1"/>
  <c r="G36" i="4"/>
  <c r="D23" i="12"/>
  <c r="E23" i="12" s="1"/>
  <c r="G23" i="12" s="1"/>
  <c r="C24" i="12" s="1"/>
  <c r="D21" i="14"/>
  <c r="E21" i="14" s="1"/>
  <c r="G21" i="14" s="1"/>
  <c r="C22" i="14" s="1"/>
  <c r="T22" i="13"/>
  <c r="W22" i="13"/>
  <c r="S23" i="13" s="1"/>
  <c r="F22" i="14"/>
  <c r="F24" i="12"/>
  <c r="D22" i="14" l="1"/>
  <c r="E22" i="14" s="1"/>
  <c r="G22" i="14" s="1"/>
  <c r="C23" i="14" s="1"/>
  <c r="D24" i="12"/>
  <c r="E24" i="12" s="1"/>
  <c r="G24" i="12" s="1"/>
  <c r="C25" i="12" s="1"/>
  <c r="F23" i="14"/>
  <c r="T23" i="13"/>
  <c r="W23" i="13"/>
  <c r="S24" i="13" s="1"/>
  <c r="F25" i="12"/>
  <c r="D25" i="12" l="1"/>
  <c r="E25" i="12" s="1"/>
  <c r="G25" i="12" s="1"/>
  <c r="C26" i="12" s="1"/>
  <c r="F26" i="12"/>
  <c r="T24" i="13"/>
  <c r="W24" i="13"/>
  <c r="S25" i="13" s="1"/>
  <c r="F24" i="14"/>
  <c r="D23" i="14"/>
  <c r="E23" i="14" s="1"/>
  <c r="G23" i="14" s="1"/>
  <c r="C24" i="14" s="1"/>
  <c r="D24" i="14" l="1"/>
  <c r="E24" i="14" s="1"/>
  <c r="G24" i="14" s="1"/>
  <c r="C25" i="14" s="1"/>
  <c r="D26" i="12"/>
  <c r="E26" i="12" s="1"/>
  <c r="G26" i="12" s="1"/>
  <c r="C27" i="12" s="1"/>
  <c r="F25" i="14"/>
  <c r="T25" i="13"/>
  <c r="W25" i="13"/>
  <c r="S26" i="13" s="1"/>
  <c r="F27" i="12"/>
  <c r="D27" i="12" l="1"/>
  <c r="E27" i="12" s="1"/>
  <c r="G27" i="12" s="1"/>
  <c r="C28" i="12" s="1"/>
  <c r="D25" i="14"/>
  <c r="E25" i="14" s="1"/>
  <c r="G25" i="14" s="1"/>
  <c r="C26" i="14" s="1"/>
  <c r="F28" i="12"/>
  <c r="T26" i="13"/>
  <c r="W26" i="13"/>
  <c r="S27" i="13" s="1"/>
  <c r="F26" i="14"/>
  <c r="D26" i="14" l="1"/>
  <c r="E26" i="14" s="1"/>
  <c r="G26" i="14" s="1"/>
  <c r="C27" i="14" s="1"/>
  <c r="D28" i="12"/>
  <c r="E28" i="12" s="1"/>
  <c r="G28" i="12" s="1"/>
  <c r="C29" i="12" s="1"/>
  <c r="T27" i="13"/>
  <c r="W27" i="13"/>
  <c r="S28" i="13" s="1"/>
  <c r="F29" i="12"/>
  <c r="F27" i="14"/>
  <c r="D29" i="12" l="1"/>
  <c r="E29" i="12" s="1"/>
  <c r="G29" i="12" s="1"/>
  <c r="C30" i="12" s="1"/>
  <c r="D27" i="14"/>
  <c r="E27" i="14" s="1"/>
  <c r="G27" i="14" s="1"/>
  <c r="C28" i="14" s="1"/>
  <c r="F30" i="12"/>
  <c r="T28" i="13"/>
  <c r="W28" i="13"/>
  <c r="S29" i="13" s="1"/>
  <c r="F28" i="14"/>
  <c r="D30" i="12" l="1"/>
  <c r="D28" i="14"/>
  <c r="E28" i="14" s="1"/>
  <c r="G28" i="14" s="1"/>
  <c r="C29" i="14" s="1"/>
  <c r="T29" i="13"/>
  <c r="W29" i="13"/>
  <c r="S30" i="13" s="1"/>
  <c r="F31" i="12"/>
  <c r="E30" i="12"/>
  <c r="G30" i="12" s="1"/>
  <c r="C31" i="12" s="1"/>
  <c r="F29" i="14"/>
  <c r="D31" i="12" l="1"/>
  <c r="E31" i="12" s="1"/>
  <c r="G31" i="12" s="1"/>
  <c r="C32" i="12" s="1"/>
  <c r="D29" i="14"/>
  <c r="E29" i="14" s="1"/>
  <c r="G29" i="14" s="1"/>
  <c r="C30" i="14" s="1"/>
  <c r="F32" i="12"/>
  <c r="T30" i="13"/>
  <c r="W30" i="13"/>
  <c r="S31" i="13" s="1"/>
  <c r="F30" i="14"/>
  <c r="D30" i="14" l="1"/>
  <c r="E30" i="14" s="1"/>
  <c r="G30" i="14" s="1"/>
  <c r="C31" i="14" s="1"/>
  <c r="D32" i="12"/>
  <c r="E32" i="12" s="1"/>
  <c r="G32" i="12" s="1"/>
  <c r="C33" i="12" s="1"/>
  <c r="F33" i="12"/>
  <c r="T31" i="13"/>
  <c r="W31" i="13"/>
  <c r="S32" i="13" s="1"/>
  <c r="F31" i="14"/>
  <c r="D33" i="12" l="1"/>
  <c r="E33" i="12" s="1"/>
  <c r="G33" i="12" s="1"/>
  <c r="C34" i="12" s="1"/>
  <c r="D31" i="14"/>
  <c r="E31" i="14" s="1"/>
  <c r="G31" i="14" s="1"/>
  <c r="C32" i="14" s="1"/>
  <c r="T32" i="13"/>
  <c r="W32" i="13"/>
  <c r="S33" i="13" s="1"/>
  <c r="F34" i="12"/>
  <c r="F32" i="14"/>
  <c r="D32" i="14" l="1"/>
  <c r="E32" i="14" s="1"/>
  <c r="G32" i="14" s="1"/>
  <c r="C33" i="14" s="1"/>
  <c r="D34" i="12"/>
  <c r="E34" i="12" s="1"/>
  <c r="G34" i="12" s="1"/>
  <c r="C35" i="12" s="1"/>
  <c r="F35" i="12"/>
  <c r="T33" i="13"/>
  <c r="W33" i="13"/>
  <c r="S34" i="13" s="1"/>
  <c r="F33" i="14"/>
  <c r="D35" i="12" l="1"/>
  <c r="D33" i="14"/>
  <c r="E33" i="14" s="1"/>
  <c r="G33" i="14" s="1"/>
  <c r="C34" i="14" s="1"/>
  <c r="T34" i="13"/>
  <c r="W34" i="13"/>
  <c r="S35" i="13" s="1"/>
  <c r="F36" i="12"/>
  <c r="E35" i="12"/>
  <c r="G35" i="12" s="1"/>
  <c r="C36" i="12" s="1"/>
  <c r="F34" i="14"/>
  <c r="D36" i="12" l="1"/>
  <c r="E36" i="12" s="1"/>
  <c r="G36" i="12" s="1"/>
  <c r="C37" i="12" s="1"/>
  <c r="D34" i="14"/>
  <c r="E34" i="14" s="1"/>
  <c r="G34" i="14" s="1"/>
  <c r="C35" i="14" s="1"/>
  <c r="T35" i="13"/>
  <c r="W35" i="13"/>
  <c r="S36" i="13" s="1"/>
  <c r="F37" i="12"/>
  <c r="F35" i="14"/>
  <c r="D37" i="12" l="1"/>
  <c r="E37" i="12" s="1"/>
  <c r="G37" i="12" s="1"/>
  <c r="C38" i="12" s="1"/>
  <c r="D35" i="14"/>
  <c r="E35" i="14" s="1"/>
  <c r="G35" i="14" s="1"/>
  <c r="C36" i="14" s="1"/>
  <c r="F38" i="12"/>
  <c r="F36" i="14"/>
  <c r="T36" i="13"/>
  <c r="W36" i="13"/>
  <c r="S37" i="13" s="1"/>
  <c r="D38" i="12" l="1"/>
  <c r="E38" i="12" s="1"/>
  <c r="G38" i="12" s="1"/>
  <c r="C39" i="12" s="1"/>
  <c r="D36" i="14"/>
  <c r="E36" i="14" s="1"/>
  <c r="G36" i="14" s="1"/>
  <c r="C37" i="14" s="1"/>
  <c r="F37" i="14"/>
  <c r="F39" i="12"/>
  <c r="T37" i="13"/>
  <c r="W37" i="13"/>
  <c r="S38" i="13" s="1"/>
  <c r="D39" i="12" l="1"/>
  <c r="E39" i="12" s="1"/>
  <c r="G39" i="12" s="1"/>
  <c r="C40" i="12" s="1"/>
  <c r="D37" i="14"/>
  <c r="E37" i="14" s="1"/>
  <c r="G37" i="14" s="1"/>
  <c r="C38" i="14" s="1"/>
  <c r="F40" i="12"/>
  <c r="F38" i="14"/>
  <c r="T38" i="13"/>
  <c r="W38" i="13"/>
  <c r="S39" i="13" s="1"/>
  <c r="D40" i="12" l="1"/>
  <c r="D38" i="14"/>
  <c r="E38" i="14" s="1"/>
  <c r="G38" i="14" s="1"/>
  <c r="C39" i="14" s="1"/>
  <c r="F39" i="14"/>
  <c r="F41" i="12"/>
  <c r="E40" i="12"/>
  <c r="G40" i="12" s="1"/>
  <c r="C41" i="12" s="1"/>
  <c r="T39" i="13"/>
  <c r="W39" i="13"/>
  <c r="S40" i="13" s="1"/>
  <c r="D39" i="14" l="1"/>
  <c r="E39" i="14" s="1"/>
  <c r="G39" i="14" s="1"/>
  <c r="C40" i="14" s="1"/>
  <c r="D41" i="12"/>
  <c r="E41" i="12" s="1"/>
  <c r="G41" i="12" s="1"/>
  <c r="C42" i="12" s="1"/>
  <c r="F42" i="12"/>
  <c r="F40" i="14"/>
  <c r="T40" i="13"/>
  <c r="W40" i="13"/>
  <c r="S41" i="13" s="1"/>
  <c r="D42" i="12" l="1"/>
  <c r="D40" i="14"/>
  <c r="E40" i="14" s="1"/>
  <c r="G40" i="14" s="1"/>
  <c r="C41" i="14" s="1"/>
  <c r="F43" i="12"/>
  <c r="E42" i="12"/>
  <c r="G42" i="12" s="1"/>
  <c r="C43" i="12" s="1"/>
  <c r="F41" i="14"/>
  <c r="T41" i="13"/>
  <c r="W41" i="13"/>
  <c r="S42" i="13" s="1"/>
  <c r="D43" i="12" l="1"/>
  <c r="E43" i="12" s="1"/>
  <c r="G43" i="12" s="1"/>
  <c r="C44" i="12" s="1"/>
  <c r="D41" i="14"/>
  <c r="E41" i="14" s="1"/>
  <c r="G41" i="14" s="1"/>
  <c r="C42" i="14" s="1"/>
  <c r="F44" i="12"/>
  <c r="T42" i="13"/>
  <c r="W42" i="13"/>
  <c r="S43" i="13" s="1"/>
  <c r="F42" i="14"/>
  <c r="D44" i="12" l="1"/>
  <c r="D42" i="14"/>
  <c r="E42" i="14" s="1"/>
  <c r="G42" i="14" s="1"/>
  <c r="C43" i="14" s="1"/>
  <c r="F45" i="12"/>
  <c r="E44" i="12"/>
  <c r="G44" i="12" s="1"/>
  <c r="C45" i="12" s="1"/>
  <c r="T43" i="13"/>
  <c r="W43" i="13"/>
  <c r="S44" i="13" s="1"/>
  <c r="F43" i="14"/>
  <c r="D43" i="14" l="1"/>
  <c r="E43" i="14" s="1"/>
  <c r="G43" i="14" s="1"/>
  <c r="C44" i="14" s="1"/>
  <c r="D45" i="12"/>
  <c r="E45" i="12" s="1"/>
  <c r="G45" i="12" s="1"/>
  <c r="C46" i="12" s="1"/>
  <c r="T44" i="13"/>
  <c r="W44" i="13"/>
  <c r="S45" i="13" s="1"/>
  <c r="F46" i="12"/>
  <c r="F44" i="14"/>
  <c r="D46" i="12" l="1"/>
  <c r="D44" i="14"/>
  <c r="E44" i="14" s="1"/>
  <c r="G44" i="14" s="1"/>
  <c r="C45" i="14" s="1"/>
  <c r="F47" i="12"/>
  <c r="E46" i="12"/>
  <c r="G46" i="12" s="1"/>
  <c r="C47" i="12" s="1"/>
  <c r="T45" i="13"/>
  <c r="W45" i="13"/>
  <c r="S46" i="13" s="1"/>
  <c r="F45" i="14"/>
  <c r="D47" i="12" l="1"/>
  <c r="E47" i="12" s="1"/>
  <c r="G47" i="12" s="1"/>
  <c r="C48" i="12" s="1"/>
  <c r="D45" i="14"/>
  <c r="E45" i="14" s="1"/>
  <c r="G45" i="14" s="1"/>
  <c r="C46" i="14" s="1"/>
  <c r="T46" i="13"/>
  <c r="W46" i="13"/>
  <c r="S47" i="13" s="1"/>
  <c r="F48" i="12"/>
  <c r="F46" i="14"/>
  <c r="D48" i="12" l="1"/>
  <c r="E48" i="12" s="1"/>
  <c r="G48" i="12" s="1"/>
  <c r="C49" i="12" s="1"/>
  <c r="D46" i="14"/>
  <c r="E46" i="14" s="1"/>
  <c r="G46" i="14" s="1"/>
  <c r="C47" i="14" s="1"/>
  <c r="F49" i="12"/>
  <c r="T47" i="13"/>
  <c r="W47" i="13"/>
  <c r="S48" i="13" s="1"/>
  <c r="F47" i="14"/>
  <c r="D49" i="12" l="1"/>
  <c r="E49" i="12" s="1"/>
  <c r="G49" i="12" s="1"/>
  <c r="C50" i="12" s="1"/>
  <c r="D47" i="14"/>
  <c r="E47" i="14" s="1"/>
  <c r="G47" i="14" s="1"/>
  <c r="C48" i="14" s="1"/>
  <c r="T48" i="13"/>
  <c r="W48" i="13"/>
  <c r="S49" i="13" s="1"/>
  <c r="F50" i="12"/>
  <c r="F48" i="14"/>
  <c r="D48" i="14" l="1"/>
  <c r="E48" i="14" s="1"/>
  <c r="G48" i="14" s="1"/>
  <c r="C49" i="14" s="1"/>
  <c r="D50" i="12"/>
  <c r="E50" i="12" s="1"/>
  <c r="G50" i="12" s="1"/>
  <c r="C51" i="12" s="1"/>
  <c r="F51" i="12"/>
  <c r="T49" i="13"/>
  <c r="W49" i="13"/>
  <c r="S50" i="13" s="1"/>
  <c r="F49" i="14"/>
  <c r="D51" i="12" l="1"/>
  <c r="E51" i="12" s="1"/>
  <c r="G51" i="12" s="1"/>
  <c r="C52" i="12" s="1"/>
  <c r="D49" i="14"/>
  <c r="E49" i="14" s="1"/>
  <c r="G49" i="14" s="1"/>
  <c r="C50" i="14" s="1"/>
  <c r="F52" i="12"/>
  <c r="T50" i="13"/>
  <c r="W50" i="13"/>
  <c r="S51" i="13" s="1"/>
  <c r="F50" i="14"/>
  <c r="D52" i="12" l="1"/>
  <c r="E52" i="12" s="1"/>
  <c r="G52" i="12" s="1"/>
  <c r="C53" i="12" s="1"/>
  <c r="D50" i="14"/>
  <c r="E50" i="14" s="1"/>
  <c r="G50" i="14" s="1"/>
  <c r="C51" i="14" s="1"/>
  <c r="F53" i="12"/>
  <c r="T51" i="13"/>
  <c r="W51" i="13"/>
  <c r="S52" i="13" s="1"/>
  <c r="F51" i="14"/>
  <c r="D53" i="12" l="1"/>
  <c r="E53" i="12" s="1"/>
  <c r="G53" i="12" s="1"/>
  <c r="C54" i="12" s="1"/>
  <c r="D51" i="14"/>
  <c r="E51" i="14" s="1"/>
  <c r="G51" i="14" s="1"/>
  <c r="C52" i="14" s="1"/>
  <c r="F54" i="12"/>
  <c r="T52" i="13"/>
  <c r="W52" i="13"/>
  <c r="S53" i="13" s="1"/>
  <c r="F52" i="14"/>
  <c r="D52" i="14" l="1"/>
  <c r="E52" i="14" s="1"/>
  <c r="G52" i="14" s="1"/>
  <c r="C53" i="14" s="1"/>
  <c r="D54" i="12"/>
  <c r="E54" i="12" s="1"/>
  <c r="G54" i="12" s="1"/>
  <c r="C55" i="12" s="1"/>
  <c r="T53" i="13"/>
  <c r="W53" i="13"/>
  <c r="S54" i="13" s="1"/>
  <c r="F55" i="12"/>
  <c r="F53" i="14"/>
  <c r="D55" i="12" l="1"/>
  <c r="E55" i="12" s="1"/>
  <c r="G55" i="12" s="1"/>
  <c r="C56" i="12" s="1"/>
  <c r="D53" i="14"/>
  <c r="E53" i="14" s="1"/>
  <c r="G53" i="14" s="1"/>
  <c r="C54" i="14" s="1"/>
  <c r="T54" i="13"/>
  <c r="W54" i="13"/>
  <c r="S55" i="13" s="1"/>
  <c r="F56" i="12"/>
  <c r="F54" i="14"/>
  <c r="D56" i="12" l="1"/>
  <c r="E56" i="12" s="1"/>
  <c r="G56" i="12" s="1"/>
  <c r="C57" i="12" s="1"/>
  <c r="D54" i="14"/>
  <c r="E54" i="14" s="1"/>
  <c r="G54" i="14" s="1"/>
  <c r="C55" i="14" s="1"/>
  <c r="F57" i="12"/>
  <c r="T55" i="13"/>
  <c r="W55" i="13"/>
  <c r="S56" i="13" s="1"/>
  <c r="F55" i="14"/>
  <c r="D57" i="12" l="1"/>
  <c r="E57" i="12" s="1"/>
  <c r="G57" i="12" s="1"/>
  <c r="C58" i="12" s="1"/>
  <c r="D55" i="14"/>
  <c r="E55" i="14" s="1"/>
  <c r="G55" i="14" s="1"/>
  <c r="C56" i="14" s="1"/>
  <c r="F58" i="12"/>
  <c r="T56" i="13"/>
  <c r="W56" i="13"/>
  <c r="S57" i="13" s="1"/>
  <c r="F56" i="14"/>
  <c r="D56" i="14" l="1"/>
  <c r="E56" i="14" s="1"/>
  <c r="G56" i="14" s="1"/>
  <c r="C57" i="14" s="1"/>
  <c r="D58" i="12"/>
  <c r="E58" i="12" s="1"/>
  <c r="G58" i="12" s="1"/>
  <c r="C59" i="12" s="1"/>
  <c r="T57" i="13"/>
  <c r="W57" i="13"/>
  <c r="S58" i="13" s="1"/>
  <c r="F59" i="12"/>
  <c r="F57" i="14"/>
  <c r="D59" i="12" l="1"/>
  <c r="E59" i="12" s="1"/>
  <c r="G59" i="12" s="1"/>
  <c r="C60" i="12" s="1"/>
  <c r="D57" i="14"/>
  <c r="E57" i="14" s="1"/>
  <c r="G57" i="14" s="1"/>
  <c r="C58" i="14" s="1"/>
  <c r="F60" i="12"/>
  <c r="T58" i="13"/>
  <c r="W58" i="13"/>
  <c r="S59" i="13" s="1"/>
  <c r="F58" i="14"/>
  <c r="D58" i="14" l="1"/>
  <c r="E58" i="14" s="1"/>
  <c r="G58" i="14" s="1"/>
  <c r="C59" i="14" s="1"/>
  <c r="D60" i="12"/>
  <c r="E60" i="12" s="1"/>
  <c r="G60" i="12" s="1"/>
  <c r="C61" i="12" s="1"/>
  <c r="T59" i="13"/>
  <c r="W59" i="13"/>
  <c r="S60" i="13" s="1"/>
  <c r="F61" i="12"/>
  <c r="F59" i="14"/>
  <c r="D61" i="12" l="1"/>
  <c r="E61" i="12" s="1"/>
  <c r="G61" i="12" s="1"/>
  <c r="C62" i="12" s="1"/>
  <c r="D59" i="14"/>
  <c r="E59" i="14" s="1"/>
  <c r="G59" i="14" s="1"/>
  <c r="C60" i="14" s="1"/>
  <c r="T60" i="13"/>
  <c r="W60" i="13"/>
  <c r="S61" i="13" s="1"/>
  <c r="F62" i="12"/>
  <c r="F60" i="14"/>
  <c r="D62" i="12" l="1"/>
  <c r="E62" i="12" s="1"/>
  <c r="G62" i="12" s="1"/>
  <c r="C63" i="12" s="1"/>
  <c r="D60" i="14"/>
  <c r="E60" i="14" s="1"/>
  <c r="G60" i="14" s="1"/>
  <c r="C61" i="14" s="1"/>
  <c r="T61" i="13"/>
  <c r="W61" i="13"/>
  <c r="S62" i="13" s="1"/>
  <c r="F63" i="12"/>
  <c r="F61" i="14"/>
  <c r="D63" i="12" l="1"/>
  <c r="E63" i="12" s="1"/>
  <c r="G63" i="12" s="1"/>
  <c r="C64" i="12" s="1"/>
  <c r="D61" i="14"/>
  <c r="E61" i="14" s="1"/>
  <c r="G61" i="14" s="1"/>
  <c r="C62" i="14" s="1"/>
  <c r="F64" i="12"/>
  <c r="T62" i="13"/>
  <c r="W62" i="13"/>
  <c r="S63" i="13" s="1"/>
  <c r="F62" i="14"/>
  <c r="D64" i="12" l="1"/>
  <c r="E64" i="12" s="1"/>
  <c r="G64" i="12" s="1"/>
  <c r="C65" i="12" s="1"/>
  <c r="D62" i="14"/>
  <c r="E62" i="14" s="1"/>
  <c r="G62" i="14" s="1"/>
  <c r="C63" i="14" s="1"/>
  <c r="T63" i="13"/>
  <c r="W63" i="13"/>
  <c r="S64" i="13" s="1"/>
  <c r="F65" i="12"/>
  <c r="F63" i="14"/>
  <c r="D65" i="12" l="1"/>
  <c r="E65" i="12" s="1"/>
  <c r="G65" i="12" s="1"/>
  <c r="C66" i="12" s="1"/>
  <c r="D63" i="14"/>
  <c r="E63" i="14" s="1"/>
  <c r="G63" i="14" s="1"/>
  <c r="C64" i="14" s="1"/>
  <c r="T64" i="13"/>
  <c r="W64" i="13"/>
  <c r="S65" i="13" s="1"/>
  <c r="F66" i="12"/>
  <c r="F64" i="14"/>
  <c r="D66" i="12" l="1"/>
  <c r="E66" i="12" s="1"/>
  <c r="G66" i="12" s="1"/>
  <c r="C67" i="12" s="1"/>
  <c r="D64" i="14"/>
  <c r="E64" i="14" s="1"/>
  <c r="G64" i="14" s="1"/>
  <c r="C65" i="14" s="1"/>
  <c r="T65" i="13"/>
  <c r="W65" i="13"/>
  <c r="S66" i="13" s="1"/>
  <c r="F67" i="12"/>
  <c r="F65" i="14"/>
  <c r="D67" i="12" l="1"/>
  <c r="E67" i="12" s="1"/>
  <c r="G67" i="12" s="1"/>
  <c r="C68" i="12" s="1"/>
  <c r="D65" i="14"/>
  <c r="E65" i="14" s="1"/>
  <c r="G65" i="14" s="1"/>
  <c r="C66" i="14" s="1"/>
  <c r="T66" i="13"/>
  <c r="W66" i="13"/>
  <c r="S67" i="13" s="1"/>
  <c r="F68" i="12"/>
  <c r="F66" i="14"/>
  <c r="D68" i="12" l="1"/>
  <c r="E68" i="12" s="1"/>
  <c r="G68" i="12" s="1"/>
  <c r="C69" i="12" s="1"/>
  <c r="D66" i="14"/>
  <c r="E66" i="14" s="1"/>
  <c r="G66" i="14" s="1"/>
  <c r="C67" i="14" s="1"/>
  <c r="T67" i="13"/>
  <c r="W67" i="13"/>
  <c r="S68" i="13" s="1"/>
  <c r="F69" i="12"/>
  <c r="F67" i="14"/>
  <c r="D67" i="14" l="1"/>
  <c r="E67" i="14" s="1"/>
  <c r="G67" i="14" s="1"/>
  <c r="C68" i="14" s="1"/>
  <c r="D69" i="12"/>
  <c r="E69" i="12" s="1"/>
  <c r="G69" i="12" s="1"/>
  <c r="C70" i="12" s="1"/>
  <c r="F70" i="12"/>
  <c r="T68" i="13"/>
  <c r="W68" i="13"/>
  <c r="S69" i="13" s="1"/>
  <c r="F68" i="14"/>
  <c r="D70" i="12" l="1"/>
  <c r="E70" i="12" s="1"/>
  <c r="G70" i="12" s="1"/>
  <c r="C71" i="12" s="1"/>
  <c r="D68" i="14"/>
  <c r="E68" i="14" s="1"/>
  <c r="G68" i="14" s="1"/>
  <c r="C69" i="14" s="1"/>
  <c r="F71" i="12"/>
  <c r="T69" i="13"/>
  <c r="W69" i="13"/>
  <c r="S70" i="13" s="1"/>
  <c r="F69" i="14"/>
  <c r="D69" i="14" l="1"/>
  <c r="E69" i="14" s="1"/>
  <c r="G69" i="14" s="1"/>
  <c r="C70" i="14" s="1"/>
  <c r="D71" i="12"/>
  <c r="E71" i="12" s="1"/>
  <c r="G71" i="12" s="1"/>
  <c r="C72" i="12" s="1"/>
  <c r="T70" i="13"/>
  <c r="W70" i="13"/>
  <c r="S71" i="13" s="1"/>
  <c r="F72" i="12"/>
  <c r="F70" i="14"/>
  <c r="D72" i="12" l="1"/>
  <c r="E72" i="12" s="1"/>
  <c r="G72" i="12" s="1"/>
  <c r="C73" i="12" s="1"/>
  <c r="D70" i="14"/>
  <c r="E70" i="14" s="1"/>
  <c r="G70" i="14" s="1"/>
  <c r="C71" i="14" s="1"/>
  <c r="T71" i="13"/>
  <c r="W71" i="13"/>
  <c r="S72" i="13" s="1"/>
  <c r="F73" i="12"/>
  <c r="F71" i="14"/>
  <c r="D73" i="12" l="1"/>
  <c r="E73" i="12" s="1"/>
  <c r="G73" i="12" s="1"/>
  <c r="C74" i="12" s="1"/>
  <c r="D71" i="14"/>
  <c r="E71" i="14" s="1"/>
  <c r="G71" i="14" s="1"/>
  <c r="C72" i="14" s="1"/>
  <c r="F74" i="12"/>
  <c r="T72" i="13"/>
  <c r="W72" i="13"/>
  <c r="S73" i="13" s="1"/>
  <c r="F72" i="14"/>
  <c r="D74" i="12" l="1"/>
  <c r="D72" i="14"/>
  <c r="E72" i="14" s="1"/>
  <c r="G72" i="14" s="1"/>
  <c r="C73" i="14" s="1"/>
  <c r="T73" i="13"/>
  <c r="W73" i="13"/>
  <c r="S74" i="13" s="1"/>
  <c r="E74" i="12"/>
  <c r="G74" i="12" s="1"/>
  <c r="C75" i="12" s="1"/>
  <c r="F75" i="12"/>
  <c r="F73" i="14"/>
  <c r="D73" i="14" l="1"/>
  <c r="E73" i="14" s="1"/>
  <c r="G73" i="14" s="1"/>
  <c r="C74" i="14" s="1"/>
  <c r="D75" i="12"/>
  <c r="E75" i="12" s="1"/>
  <c r="G75" i="12" s="1"/>
  <c r="C76" i="12" s="1"/>
  <c r="F74" i="14"/>
  <c r="T74" i="13"/>
  <c r="W74" i="13"/>
  <c r="S75" i="13" s="1"/>
  <c r="F76" i="12"/>
  <c r="D76" i="12" l="1"/>
  <c r="D74" i="14"/>
  <c r="E74" i="14" s="1"/>
  <c r="G74" i="14" s="1"/>
  <c r="C75" i="14" s="1"/>
  <c r="T75" i="13"/>
  <c r="W75" i="13"/>
  <c r="S76" i="13" s="1"/>
  <c r="F75" i="14"/>
  <c r="E76" i="12"/>
  <c r="G76" i="12" s="1"/>
  <c r="C77" i="12" s="1"/>
  <c r="F77" i="12"/>
  <c r="D77" i="12" l="1"/>
  <c r="E77" i="12" s="1"/>
  <c r="G77" i="12" s="1"/>
  <c r="C78" i="12" s="1"/>
  <c r="D75" i="14"/>
  <c r="E75" i="14" s="1"/>
  <c r="G75" i="14" s="1"/>
  <c r="C76" i="14" s="1"/>
  <c r="T76" i="13"/>
  <c r="W76" i="13"/>
  <c r="S77" i="13" s="1"/>
  <c r="F78" i="12"/>
  <c r="F76" i="14"/>
  <c r="D76" i="14" l="1"/>
  <c r="E76" i="14" s="1"/>
  <c r="G76" i="14" s="1"/>
  <c r="C77" i="14" s="1"/>
  <c r="D78" i="12"/>
  <c r="E78" i="12" s="1"/>
  <c r="G78" i="12" s="1"/>
  <c r="C79" i="12" s="1"/>
  <c r="F79" i="12"/>
  <c r="T77" i="13"/>
  <c r="W77" i="13"/>
  <c r="S78" i="13" s="1"/>
  <c r="F77" i="14"/>
  <c r="D77" i="14" l="1"/>
  <c r="D79" i="12"/>
  <c r="E79" i="12" s="1"/>
  <c r="G79" i="12" s="1"/>
  <c r="C80" i="12" s="1"/>
  <c r="F78" i="14"/>
  <c r="E77" i="14"/>
  <c r="G77" i="14" s="1"/>
  <c r="C78" i="14" s="1"/>
  <c r="T78" i="13"/>
  <c r="W78" i="13"/>
  <c r="S79" i="13" s="1"/>
  <c r="F80" i="12"/>
  <c r="D80" i="12" l="1"/>
  <c r="E80" i="12" s="1"/>
  <c r="G80" i="12" s="1"/>
  <c r="C81" i="12" s="1"/>
  <c r="D78" i="14"/>
  <c r="E78" i="14" s="1"/>
  <c r="G78" i="14" s="1"/>
  <c r="C79" i="14" s="1"/>
  <c r="F81" i="12"/>
  <c r="F79" i="14"/>
  <c r="T79" i="13"/>
  <c r="W79" i="13"/>
  <c r="S80" i="13" s="1"/>
  <c r="D79" i="14" l="1"/>
  <c r="E79" i="14" s="1"/>
  <c r="G79" i="14" s="1"/>
  <c r="C80" i="14" s="1"/>
  <c r="D81" i="12"/>
  <c r="E81" i="12" s="1"/>
  <c r="G81" i="12" s="1"/>
  <c r="C82" i="12" s="1"/>
  <c r="F80" i="14"/>
  <c r="W80" i="13"/>
  <c r="S81" i="13" s="1"/>
  <c r="T80" i="13"/>
  <c r="F82" i="12"/>
  <c r="D80" i="14" l="1"/>
  <c r="E80" i="14" s="1"/>
  <c r="G80" i="14" s="1"/>
  <c r="C81" i="14" s="1"/>
  <c r="D82" i="12"/>
  <c r="E82" i="12" s="1"/>
  <c r="G82" i="12" s="1"/>
  <c r="C83" i="12" s="1"/>
  <c r="F83" i="12"/>
  <c r="W81" i="13"/>
  <c r="S82" i="13" s="1"/>
  <c r="T81" i="13"/>
  <c r="F81" i="14"/>
  <c r="D81" i="14" l="1"/>
  <c r="E81" i="14" s="1"/>
  <c r="G81" i="14" s="1"/>
  <c r="C82" i="14" s="1"/>
  <c r="D83" i="12"/>
  <c r="E83" i="12" s="1"/>
  <c r="G83" i="12" s="1"/>
  <c r="C84" i="12" s="1"/>
  <c r="W82" i="13"/>
  <c r="S83" i="13" s="1"/>
  <c r="T82" i="13"/>
  <c r="F84" i="12"/>
  <c r="F82" i="14"/>
  <c r="D82" i="14" l="1"/>
  <c r="E82" i="14" s="1"/>
  <c r="G82" i="14" s="1"/>
  <c r="C83" i="14" s="1"/>
  <c r="D84" i="12"/>
  <c r="E84" i="12" s="1"/>
  <c r="G84" i="12" s="1"/>
  <c r="C85" i="12" s="1"/>
  <c r="F83" i="14"/>
  <c r="F85" i="12"/>
  <c r="T83" i="13"/>
  <c r="W83" i="13"/>
  <c r="S84" i="13" s="1"/>
  <c r="D85" i="12" l="1"/>
  <c r="E85" i="12" s="1"/>
  <c r="G85" i="12" s="1"/>
  <c r="C86" i="12" s="1"/>
  <c r="D83" i="14"/>
  <c r="E83" i="14" s="1"/>
  <c r="G83" i="14" s="1"/>
  <c r="C84" i="14" s="1"/>
  <c r="T84" i="13"/>
  <c r="W84" i="13"/>
  <c r="S85" i="13" s="1"/>
  <c r="F86" i="12"/>
  <c r="F84" i="14"/>
  <c r="D84" i="14" l="1"/>
  <c r="E84" i="14" s="1"/>
  <c r="G84" i="14" s="1"/>
  <c r="C85" i="14" s="1"/>
  <c r="D86" i="12"/>
  <c r="E86" i="12" s="1"/>
  <c r="G86" i="12" s="1"/>
  <c r="C87" i="12" s="1"/>
  <c r="W85" i="13"/>
  <c r="S86" i="13" s="1"/>
  <c r="T85" i="13"/>
  <c r="F85" i="14"/>
  <c r="F87" i="12"/>
  <c r="D87" i="12" l="1"/>
  <c r="E87" i="12" s="1"/>
  <c r="G87" i="12" s="1"/>
  <c r="C88" i="12" s="1"/>
  <c r="D85" i="14"/>
  <c r="E85" i="14" s="1"/>
  <c r="G85" i="14" s="1"/>
  <c r="C86" i="14" s="1"/>
  <c r="F86" i="14"/>
  <c r="F88" i="12"/>
  <c r="W86" i="13"/>
  <c r="S87" i="13" s="1"/>
  <c r="T86" i="13"/>
  <c r="D88" i="12" l="1"/>
  <c r="E88" i="12" s="1"/>
  <c r="G88" i="12" s="1"/>
  <c r="C89" i="12" s="1"/>
  <c r="D86" i="14"/>
  <c r="E86" i="14" s="1"/>
  <c r="G86" i="14" s="1"/>
  <c r="C87" i="14" s="1"/>
  <c r="F87" i="14"/>
  <c r="F89" i="12"/>
  <c r="W87" i="13"/>
  <c r="S88" i="13" s="1"/>
  <c r="T87" i="13"/>
  <c r="D89" i="12" l="1"/>
  <c r="E89" i="12" s="1"/>
  <c r="G89" i="12" s="1"/>
  <c r="C90" i="12" s="1"/>
  <c r="D87" i="14"/>
  <c r="E87" i="14" s="1"/>
  <c r="G87" i="14" s="1"/>
  <c r="C88" i="14" s="1"/>
  <c r="F90" i="12"/>
  <c r="F88" i="14"/>
  <c r="T88" i="13"/>
  <c r="W88" i="13"/>
  <c r="S89" i="13" s="1"/>
  <c r="D88" i="14" l="1"/>
  <c r="D90" i="12"/>
  <c r="E90" i="12" s="1"/>
  <c r="G90" i="12" s="1"/>
  <c r="C91" i="12" s="1"/>
  <c r="W89" i="13"/>
  <c r="S90" i="13" s="1"/>
  <c r="T89" i="13"/>
  <c r="E88" i="14"/>
  <c r="G88" i="14" s="1"/>
  <c r="C89" i="14" s="1"/>
  <c r="F89" i="14"/>
  <c r="F91" i="12"/>
  <c r="D91" i="12" l="1"/>
  <c r="E91" i="12" s="1"/>
  <c r="G91" i="12" s="1"/>
  <c r="C92" i="12" s="1"/>
  <c r="D89" i="14"/>
  <c r="E89" i="14" s="1"/>
  <c r="G89" i="14" s="1"/>
  <c r="C90" i="14" s="1"/>
  <c r="F92" i="12"/>
  <c r="F90" i="14"/>
  <c r="W90" i="13"/>
  <c r="S91" i="13" s="1"/>
  <c r="T90" i="13"/>
  <c r="D90" i="14" l="1"/>
  <c r="E90" i="14" s="1"/>
  <c r="G90" i="14" s="1"/>
  <c r="C91" i="14" s="1"/>
  <c r="D92" i="12"/>
  <c r="E92" i="12" s="1"/>
  <c r="G92" i="12" s="1"/>
  <c r="C93" i="12" s="1"/>
  <c r="F93" i="12"/>
  <c r="W91" i="13"/>
  <c r="S92" i="13" s="1"/>
  <c r="T91" i="13"/>
  <c r="F91" i="14"/>
  <c r="D91" i="14" l="1"/>
  <c r="E91" i="14" s="1"/>
  <c r="G91" i="14" s="1"/>
  <c r="C92" i="14" s="1"/>
  <c r="D93" i="12"/>
  <c r="E93" i="12" s="1"/>
  <c r="G93" i="12" s="1"/>
  <c r="C94" i="12" s="1"/>
  <c r="W92" i="13"/>
  <c r="S93" i="13" s="1"/>
  <c r="T92" i="13"/>
  <c r="F94" i="12"/>
  <c r="F92" i="14"/>
  <c r="D92" i="14" l="1"/>
  <c r="E92" i="14" s="1"/>
  <c r="G92" i="14" s="1"/>
  <c r="C93" i="14" s="1"/>
  <c r="D94" i="12"/>
  <c r="E94" i="12" s="1"/>
  <c r="G94" i="12" s="1"/>
  <c r="C95" i="12" s="1"/>
  <c r="F95" i="12"/>
  <c r="W93" i="13"/>
  <c r="S94" i="13" s="1"/>
  <c r="T93" i="13"/>
  <c r="F93" i="14"/>
  <c r="D93" i="14" l="1"/>
  <c r="E93" i="14" s="1"/>
  <c r="G93" i="14" s="1"/>
  <c r="C94" i="14" s="1"/>
  <c r="D95" i="12"/>
  <c r="E95" i="12" s="1"/>
  <c r="G95" i="12" s="1"/>
  <c r="C96" i="12" s="1"/>
  <c r="F94" i="14"/>
  <c r="F96" i="12"/>
  <c r="W94" i="13"/>
  <c r="S95" i="13" s="1"/>
  <c r="T94" i="13"/>
  <c r="D94" i="14" l="1"/>
  <c r="E94" i="14" s="1"/>
  <c r="G94" i="14" s="1"/>
  <c r="C95" i="14" s="1"/>
  <c r="D96" i="12"/>
  <c r="E96" i="12" s="1"/>
  <c r="G96" i="12" s="1"/>
  <c r="C97" i="12" s="1"/>
  <c r="W95" i="13"/>
  <c r="S96" i="13" s="1"/>
  <c r="T95" i="13"/>
  <c r="F95" i="14"/>
  <c r="F97" i="12"/>
  <c r="D97" i="12" l="1"/>
  <c r="D95" i="14"/>
  <c r="W96" i="13"/>
  <c r="S97" i="13" s="1"/>
  <c r="T96" i="13"/>
  <c r="E97" i="12"/>
  <c r="G97" i="12" s="1"/>
  <c r="C98" i="12" s="1"/>
  <c r="F98" i="12"/>
  <c r="F96" i="14"/>
  <c r="E95" i="14"/>
  <c r="G95" i="14" s="1"/>
  <c r="C96" i="14" s="1"/>
  <c r="D96" i="14" l="1"/>
  <c r="E96" i="14" s="1"/>
  <c r="G96" i="14" s="1"/>
  <c r="C97" i="14" s="1"/>
  <c r="D98" i="12"/>
  <c r="F97" i="14"/>
  <c r="W97" i="13"/>
  <c r="S98" i="13" s="1"/>
  <c r="T97" i="13"/>
  <c r="E98" i="12"/>
  <c r="G98" i="12" s="1"/>
  <c r="C99" i="12" s="1"/>
  <c r="F99" i="12"/>
  <c r="D99" i="12" l="1"/>
  <c r="E99" i="12" s="1"/>
  <c r="G99" i="12" s="1"/>
  <c r="C100" i="12" s="1"/>
  <c r="D97" i="14"/>
  <c r="E97" i="14" s="1"/>
  <c r="G97" i="14" s="1"/>
  <c r="C98" i="14" s="1"/>
  <c r="W98" i="13"/>
  <c r="S99" i="13" s="1"/>
  <c r="T98" i="13"/>
  <c r="F98" i="14"/>
  <c r="F100" i="12"/>
  <c r="D100" i="12" l="1"/>
  <c r="E100" i="12" s="1"/>
  <c r="G100" i="12" s="1"/>
  <c r="C101" i="12" s="1"/>
  <c r="D98" i="14"/>
  <c r="E98" i="14" s="1"/>
  <c r="G98" i="14" s="1"/>
  <c r="C99" i="14" s="1"/>
  <c r="W99" i="13"/>
  <c r="S100" i="13" s="1"/>
  <c r="T99" i="13"/>
  <c r="F99" i="14"/>
  <c r="F101" i="12"/>
  <c r="D101" i="12" l="1"/>
  <c r="E101" i="12" s="1"/>
  <c r="G101" i="12" s="1"/>
  <c r="C102" i="12" s="1"/>
  <c r="D99" i="14"/>
  <c r="E99" i="14" s="1"/>
  <c r="G99" i="14" s="1"/>
  <c r="C100" i="14" s="1"/>
  <c r="F102" i="12"/>
  <c r="F100" i="14"/>
  <c r="W100" i="13"/>
  <c r="S101" i="13" s="1"/>
  <c r="T100" i="13"/>
  <c r="D102" i="12" l="1"/>
  <c r="E102" i="12" s="1"/>
  <c r="G102" i="12" s="1"/>
  <c r="C103" i="12" s="1"/>
  <c r="D100" i="14"/>
  <c r="F103" i="12"/>
  <c r="W101" i="13"/>
  <c r="S102" i="13" s="1"/>
  <c r="T101" i="13"/>
  <c r="E100" i="14"/>
  <c r="G100" i="14" s="1"/>
  <c r="C101" i="14" s="1"/>
  <c r="F101" i="14"/>
  <c r="D101" i="14" l="1"/>
  <c r="D103" i="12"/>
  <c r="F102" i="14"/>
  <c r="E101" i="14"/>
  <c r="G101" i="14" s="1"/>
  <c r="C102" i="14" s="1"/>
  <c r="W102" i="13"/>
  <c r="S103" i="13" s="1"/>
  <c r="T102" i="13"/>
  <c r="E103" i="12"/>
  <c r="G103" i="12" s="1"/>
  <c r="C104" i="12" s="1"/>
  <c r="F104" i="12"/>
  <c r="D104" i="12" l="1"/>
  <c r="E104" i="12" s="1"/>
  <c r="G104" i="12" s="1"/>
  <c r="C105" i="12" s="1"/>
  <c r="D102" i="14"/>
  <c r="E102" i="14" s="1"/>
  <c r="G102" i="14" s="1"/>
  <c r="C103" i="14" s="1"/>
  <c r="F105" i="12"/>
  <c r="F103" i="14"/>
  <c r="W103" i="13"/>
  <c r="S104" i="13" s="1"/>
  <c r="T103" i="13"/>
  <c r="D103" i="14" l="1"/>
  <c r="E103" i="14" s="1"/>
  <c r="G103" i="14" s="1"/>
  <c r="C104" i="14" s="1"/>
  <c r="D105" i="12"/>
  <c r="E105" i="12" s="1"/>
  <c r="G105" i="12" s="1"/>
  <c r="C106" i="12" s="1"/>
  <c r="W104" i="13"/>
  <c r="S105" i="13" s="1"/>
  <c r="T104" i="13"/>
  <c r="F104" i="14"/>
  <c r="F106" i="12"/>
  <c r="D106" i="12" l="1"/>
  <c r="E106" i="12" s="1"/>
  <c r="G106" i="12" s="1"/>
  <c r="C107" i="12" s="1"/>
  <c r="D104" i="14"/>
  <c r="E104" i="14" s="1"/>
  <c r="G104" i="14" s="1"/>
  <c r="C105" i="14" s="1"/>
  <c r="F107" i="12"/>
  <c r="F105" i="14"/>
  <c r="W105" i="13"/>
  <c r="S106" i="13" s="1"/>
  <c r="T105" i="13"/>
  <c r="D105" i="14" l="1"/>
  <c r="E105" i="14" s="1"/>
  <c r="G105" i="14" s="1"/>
  <c r="C106" i="14" s="1"/>
  <c r="D107" i="12"/>
  <c r="E107" i="12" s="1"/>
  <c r="G107" i="12" s="1"/>
  <c r="C108" i="12" s="1"/>
  <c r="F106" i="14"/>
  <c r="F108" i="12"/>
  <c r="W106" i="13"/>
  <c r="S107" i="13" s="1"/>
  <c r="T106" i="13"/>
  <c r="D108" i="12" l="1"/>
  <c r="E108" i="12" s="1"/>
  <c r="G108" i="12" s="1"/>
  <c r="C109" i="12" s="1"/>
  <c r="D106" i="14"/>
  <c r="W107" i="13"/>
  <c r="S108" i="13" s="1"/>
  <c r="T107" i="13"/>
  <c r="E106" i="14"/>
  <c r="G106" i="14" s="1"/>
  <c r="C107" i="14" s="1"/>
  <c r="F107" i="14"/>
  <c r="F109" i="12"/>
  <c r="D109" i="12" l="1"/>
  <c r="E109" i="12" s="1"/>
  <c r="G109" i="12" s="1"/>
  <c r="C110" i="12" s="1"/>
  <c r="D107" i="14"/>
  <c r="E107" i="14" s="1"/>
  <c r="G107" i="14" s="1"/>
  <c r="C108" i="14" s="1"/>
  <c r="F108" i="14"/>
  <c r="W108" i="13"/>
  <c r="S109" i="13" s="1"/>
  <c r="T108" i="13"/>
  <c r="F110" i="12"/>
  <c r="D108" i="14" l="1"/>
  <c r="E108" i="14" s="1"/>
  <c r="G108" i="14" s="1"/>
  <c r="C109" i="14" s="1"/>
  <c r="D110" i="12"/>
  <c r="E110" i="12" s="1"/>
  <c r="G110" i="12" s="1"/>
  <c r="C111" i="12" s="1"/>
  <c r="F111" i="12"/>
  <c r="W109" i="13"/>
  <c r="S110" i="13" s="1"/>
  <c r="T109" i="13"/>
  <c r="F109" i="14"/>
  <c r="D109" i="14" l="1"/>
  <c r="E109" i="14" s="1"/>
  <c r="G109" i="14" s="1"/>
  <c r="C110" i="14" s="1"/>
  <c r="D111" i="12"/>
  <c r="F110" i="14"/>
  <c r="W110" i="13"/>
  <c r="S111" i="13" s="1"/>
  <c r="T110" i="13"/>
  <c r="E111" i="12"/>
  <c r="G111" i="12" s="1"/>
  <c r="C112" i="12" s="1"/>
  <c r="F112" i="12"/>
  <c r="D112" i="12" l="1"/>
  <c r="D110" i="14"/>
  <c r="E110" i="14" s="1"/>
  <c r="G110" i="14" s="1"/>
  <c r="C111" i="14" s="1"/>
  <c r="W111" i="13"/>
  <c r="S112" i="13" s="1"/>
  <c r="T111" i="13"/>
  <c r="E112" i="12"/>
  <c r="G112" i="12" s="1"/>
  <c r="C113" i="12" s="1"/>
  <c r="F113" i="12"/>
  <c r="F111" i="14"/>
  <c r="D111" i="14" l="1"/>
  <c r="D113" i="12"/>
  <c r="E113" i="12" s="1"/>
  <c r="G113" i="12" s="1"/>
  <c r="C114" i="12" s="1"/>
  <c r="F114" i="12"/>
  <c r="W112" i="13"/>
  <c r="S113" i="13" s="1"/>
  <c r="T112" i="13"/>
  <c r="F112" i="14"/>
  <c r="E111" i="14"/>
  <c r="G111" i="14" s="1"/>
  <c r="C112" i="14" s="1"/>
  <c r="D112" i="14" l="1"/>
  <c r="E112" i="14" s="1"/>
  <c r="G112" i="14" s="1"/>
  <c r="C113" i="14" s="1"/>
  <c r="D114" i="12"/>
  <c r="E114" i="12" s="1"/>
  <c r="G114" i="12" s="1"/>
  <c r="C115" i="12" s="1"/>
  <c r="W113" i="13"/>
  <c r="S114" i="13" s="1"/>
  <c r="T113" i="13"/>
  <c r="F113" i="14"/>
  <c r="F115" i="12"/>
  <c r="D115" i="12" l="1"/>
  <c r="D113" i="14"/>
  <c r="F114" i="14"/>
  <c r="E113" i="14"/>
  <c r="G113" i="14" s="1"/>
  <c r="C114" i="14" s="1"/>
  <c r="W114" i="13"/>
  <c r="S115" i="13" s="1"/>
  <c r="T114" i="13"/>
  <c r="E115" i="12"/>
  <c r="G115" i="12" s="1"/>
  <c r="C116" i="12" s="1"/>
  <c r="F116" i="12"/>
  <c r="D116" i="12" l="1"/>
  <c r="E116" i="12" s="1"/>
  <c r="G116" i="12" s="1"/>
  <c r="C117" i="12" s="1"/>
  <c r="D114" i="14"/>
  <c r="E114" i="14" s="1"/>
  <c r="G114" i="14" s="1"/>
  <c r="C115" i="14" s="1"/>
  <c r="F117" i="12"/>
  <c r="W115" i="13"/>
  <c r="S116" i="13" s="1"/>
  <c r="T115" i="13"/>
  <c r="F115" i="14"/>
  <c r="D117" i="12" l="1"/>
  <c r="E117" i="12" s="1"/>
  <c r="G117" i="12" s="1"/>
  <c r="C118" i="12" s="1"/>
  <c r="D115" i="14"/>
  <c r="E115" i="14" s="1"/>
  <c r="G115" i="14" s="1"/>
  <c r="C116" i="14" s="1"/>
  <c r="F116" i="14"/>
  <c r="W116" i="13"/>
  <c r="S117" i="13" s="1"/>
  <c r="T116" i="13"/>
  <c r="F118" i="12"/>
  <c r="D118" i="12" l="1"/>
  <c r="D116" i="14"/>
  <c r="E116" i="14" s="1"/>
  <c r="G116" i="14" s="1"/>
  <c r="C117" i="14" s="1"/>
  <c r="F117" i="14"/>
  <c r="E118" i="12"/>
  <c r="G118" i="12" s="1"/>
  <c r="C119" i="12" s="1"/>
  <c r="F119" i="12"/>
  <c r="W117" i="13"/>
  <c r="S118" i="13" s="1"/>
  <c r="T117" i="13"/>
  <c r="D117" i="14" l="1"/>
  <c r="E117" i="14" s="1"/>
  <c r="G117" i="14" s="1"/>
  <c r="C118" i="14" s="1"/>
  <c r="D119" i="12"/>
  <c r="E119" i="12" s="1"/>
  <c r="G119" i="12" s="1"/>
  <c r="C120" i="12" s="1"/>
  <c r="F120" i="12"/>
  <c r="W118" i="13"/>
  <c r="S119" i="13" s="1"/>
  <c r="T118" i="13"/>
  <c r="F118" i="14"/>
  <c r="D118" i="14" l="1"/>
  <c r="E118" i="14" s="1"/>
  <c r="G118" i="14" s="1"/>
  <c r="C119" i="14" s="1"/>
  <c r="D120" i="12"/>
  <c r="E120" i="12" s="1"/>
  <c r="G120" i="12" s="1"/>
  <c r="C121" i="12" s="1"/>
  <c r="F119" i="14"/>
  <c r="W119" i="13"/>
  <c r="S120" i="13" s="1"/>
  <c r="T119" i="13"/>
  <c r="F121" i="12"/>
  <c r="D121" i="12" l="1"/>
  <c r="E121" i="12" s="1"/>
  <c r="G121" i="12" s="1"/>
  <c r="C122" i="12" s="1"/>
  <c r="D119" i="14"/>
  <c r="E119" i="14" s="1"/>
  <c r="G119" i="14" s="1"/>
  <c r="C120" i="14" s="1"/>
  <c r="F122" i="12"/>
  <c r="F120" i="14"/>
  <c r="W120" i="13"/>
  <c r="S121" i="13" s="1"/>
  <c r="T120" i="13"/>
  <c r="D120" i="14" l="1"/>
  <c r="E120" i="14" s="1"/>
  <c r="G120" i="14" s="1"/>
  <c r="C121" i="14" s="1"/>
  <c r="D122" i="12"/>
  <c r="E122" i="12" s="1"/>
  <c r="G122" i="12" s="1"/>
  <c r="C123" i="12" s="1"/>
  <c r="W121" i="13"/>
  <c r="S122" i="13" s="1"/>
  <c r="T121" i="13"/>
  <c r="F121" i="14"/>
  <c r="F123" i="12"/>
  <c r="D123" i="12" l="1"/>
  <c r="E123" i="12" s="1"/>
  <c r="G123" i="12" s="1"/>
  <c r="C124" i="12" s="1"/>
  <c r="D121" i="14"/>
  <c r="E121" i="14" s="1"/>
  <c r="G121" i="14" s="1"/>
  <c r="C122" i="14" s="1"/>
  <c r="F122" i="14"/>
  <c r="W122" i="13"/>
  <c r="S123" i="13" s="1"/>
  <c r="T122" i="13"/>
  <c r="F124" i="12"/>
  <c r="D124" i="12" l="1"/>
  <c r="E124" i="12" s="1"/>
  <c r="G124" i="12" s="1"/>
  <c r="C125" i="12" s="1"/>
  <c r="D122" i="14"/>
  <c r="E122" i="14" s="1"/>
  <c r="G122" i="14" s="1"/>
  <c r="C123" i="14" s="1"/>
  <c r="F123" i="14"/>
  <c r="F125" i="12"/>
  <c r="W123" i="13"/>
  <c r="S124" i="13" s="1"/>
  <c r="T123" i="13"/>
  <c r="D125" i="12" l="1"/>
  <c r="D123" i="14"/>
  <c r="E123" i="14" s="1"/>
  <c r="G123" i="14" s="1"/>
  <c r="C124" i="14" s="1"/>
  <c r="F124" i="14"/>
  <c r="W124" i="13"/>
  <c r="S125" i="13" s="1"/>
  <c r="T124" i="13"/>
  <c r="E125" i="12"/>
  <c r="G125" i="12" s="1"/>
  <c r="C126" i="12" s="1"/>
  <c r="F126" i="12"/>
  <c r="D126" i="12" l="1"/>
  <c r="E126" i="12" s="1"/>
  <c r="G126" i="12" s="1"/>
  <c r="C127" i="12" s="1"/>
  <c r="D124" i="14"/>
  <c r="E124" i="14" s="1"/>
  <c r="G124" i="14" s="1"/>
  <c r="C125" i="14" s="1"/>
  <c r="F127" i="12"/>
  <c r="W125" i="13"/>
  <c r="S126" i="13" s="1"/>
  <c r="T125" i="13"/>
  <c r="F125" i="14"/>
  <c r="D125" i="14" l="1"/>
  <c r="E125" i="14" s="1"/>
  <c r="G125" i="14" s="1"/>
  <c r="C126" i="14" s="1"/>
  <c r="D127" i="12"/>
  <c r="E127" i="12" s="1"/>
  <c r="G127" i="12" s="1"/>
  <c r="C128" i="12" s="1"/>
  <c r="F128" i="12"/>
  <c r="F126" i="14"/>
  <c r="W126" i="13"/>
  <c r="S127" i="13" s="1"/>
  <c r="T126" i="13"/>
  <c r="D126" i="14" l="1"/>
  <c r="E126" i="14" s="1"/>
  <c r="G126" i="14" s="1"/>
  <c r="C127" i="14" s="1"/>
  <c r="D128" i="12"/>
  <c r="E128" i="12" s="1"/>
  <c r="G128" i="12" s="1"/>
  <c r="C129" i="12" s="1"/>
  <c r="W127" i="13"/>
  <c r="S128" i="13" s="1"/>
  <c r="T127" i="13"/>
  <c r="F127" i="14"/>
  <c r="F129" i="12"/>
  <c r="D127" i="14" l="1"/>
  <c r="E127" i="14" s="1"/>
  <c r="G127" i="14" s="1"/>
  <c r="C128" i="14" s="1"/>
  <c r="D129" i="12"/>
  <c r="E129" i="12" s="1"/>
  <c r="G129" i="12" s="1"/>
  <c r="C130" i="12" s="1"/>
  <c r="F130" i="12"/>
  <c r="F128" i="14"/>
  <c r="W128" i="13"/>
  <c r="S129" i="13" s="1"/>
  <c r="T128" i="13"/>
  <c r="D128" i="14" l="1"/>
  <c r="E128" i="14" s="1"/>
  <c r="G128" i="14" s="1"/>
  <c r="C129" i="14" s="1"/>
  <c r="D130" i="12"/>
  <c r="E130" i="12" s="1"/>
  <c r="G130" i="12" s="1"/>
  <c r="C131" i="12" s="1"/>
  <c r="F129" i="14"/>
  <c r="F131" i="12"/>
  <c r="W129" i="13"/>
  <c r="S130" i="13" s="1"/>
  <c r="T129" i="13"/>
  <c r="D131" i="12" l="1"/>
  <c r="E131" i="12" s="1"/>
  <c r="G131" i="12" s="1"/>
  <c r="C132" i="12" s="1"/>
  <c r="D129" i="14"/>
  <c r="E129" i="14" s="1"/>
  <c r="G129" i="14" s="1"/>
  <c r="C130" i="14" s="1"/>
  <c r="F132" i="12"/>
  <c r="W130" i="13"/>
  <c r="S131" i="13" s="1"/>
  <c r="T130" i="13"/>
  <c r="F130" i="14"/>
  <c r="D130" i="14" l="1"/>
  <c r="E130" i="14" s="1"/>
  <c r="G130" i="14" s="1"/>
  <c r="C131" i="14" s="1"/>
  <c r="D132" i="12"/>
  <c r="E132" i="12" s="1"/>
  <c r="G132" i="12" s="1"/>
  <c r="C133" i="12" s="1"/>
  <c r="T131" i="13"/>
  <c r="W131" i="13"/>
  <c r="S132" i="13" s="1"/>
  <c r="F133" i="12"/>
  <c r="F131" i="14"/>
  <c r="D131" i="14" l="1"/>
  <c r="E131" i="14" s="1"/>
  <c r="G131" i="14" s="1"/>
  <c r="C132" i="14" s="1"/>
  <c r="D133" i="12"/>
  <c r="E133" i="12" s="1"/>
  <c r="G133" i="12" s="1"/>
  <c r="C134" i="12" s="1"/>
  <c r="F134" i="12"/>
  <c r="F132" i="14"/>
  <c r="W132" i="13"/>
  <c r="S133" i="13" s="1"/>
  <c r="T132" i="13"/>
  <c r="D132" i="14" l="1"/>
  <c r="E132" i="14" s="1"/>
  <c r="G132" i="14" s="1"/>
  <c r="C133" i="14" s="1"/>
  <c r="D133" i="14" s="1"/>
  <c r="D134" i="12"/>
  <c r="E134" i="12" s="1"/>
  <c r="G134" i="12" s="1"/>
  <c r="C135" i="12" s="1"/>
  <c r="F133" i="14"/>
  <c r="T133" i="13"/>
  <c r="W133" i="13"/>
  <c r="S134" i="13" s="1"/>
  <c r="F135" i="12"/>
  <c r="D135" i="12" l="1"/>
  <c r="E135" i="12" s="1"/>
  <c r="G135" i="12" s="1"/>
  <c r="C136" i="12" s="1"/>
  <c r="E133" i="14"/>
  <c r="F136" i="12"/>
  <c r="W134" i="13"/>
  <c r="S135" i="13" s="1"/>
  <c r="T134" i="13"/>
  <c r="D136" i="12" l="1"/>
  <c r="E136" i="12" s="1"/>
  <c r="G136" i="12" s="1"/>
  <c r="T135" i="13"/>
  <c r="W135" i="13"/>
  <c r="S136" i="13" s="1"/>
  <c r="W136" i="13" l="1"/>
  <c r="T136" i="13"/>
</calcChain>
</file>

<file path=xl/sharedStrings.xml><?xml version="1.0" encoding="utf-8"?>
<sst xmlns="http://schemas.openxmlformats.org/spreadsheetml/2006/main" count="179" uniqueCount="90">
  <si>
    <t>Lisa 3</t>
  </si>
  <si>
    <t>Üür ja kõrvalteenuste tasu 01.05.2021 - 31.12.2022</t>
  </si>
  <si>
    <t>Üürnik</t>
  </si>
  <si>
    <t>Sotsiaalkindlustusamet</t>
  </si>
  <si>
    <t>Üüripinna aadress</t>
  </si>
  <si>
    <t>Valga linn, Puiestee tn 4</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</si>
  <si>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</si>
  <si>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</si>
  <si>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</si>
  <si>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</si>
  <si>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</si>
  <si>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</si>
  <si>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</si>
  <si>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</si>
  <si>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</si>
  <si>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</si>
  <si>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Kapitalikomponent (investeering)</t>
  </si>
  <si>
    <t>Kapitalikomponent (tavasisustus)</t>
  </si>
  <si>
    <t>Remonttööd</t>
  </si>
  <si>
    <t>Kinnisvara haldamine (haldusteenus)</t>
  </si>
  <si>
    <t xml:space="preserve"> Indekseerimine* alates 01.01.2023.a, 31.dets THI, max 3% aastas</t>
  </si>
  <si>
    <t>Tehnohooldus</t>
  </si>
  <si>
    <t>Omanikukohustused</t>
  </si>
  <si>
    <t>ÜÜR KOKKU</t>
  </si>
  <si>
    <t>Kõrvalteenused ja kõrvalteenuste tasud</t>
  </si>
  <si>
    <t>Heakord (310-360)</t>
  </si>
  <si>
    <t>Teenuse hinna muutus</t>
  </si>
  <si>
    <t>Tasumine tegeliku kulu alusel, esitatud kuluprognoos</t>
  </si>
  <si>
    <t>Tarbimisteenused</t>
  </si>
  <si>
    <t>Elektrienergia</t>
  </si>
  <si>
    <t>Teenuse hinna, tarbimise muutus</t>
  </si>
  <si>
    <t>Küte (soojusenergia)</t>
  </si>
  <si>
    <t>Vesi ja kanalisatsioon</t>
  </si>
  <si>
    <t>Tugiteenused (710-720, 740)</t>
  </si>
  <si>
    <t>KÕRVALTEENUSTE TASUD KOKKU</t>
  </si>
  <si>
    <t>Üür ja kõrvalteenuste tasud kokku ilma käibemaksuta (kuus)</t>
  </si>
  <si>
    <t>Käibemaks</t>
  </si>
  <si>
    <t>ÜÜR JA KÕRVALTEENUSTE TASUD KOOS KÄIBEMAKSUGA (kuus)</t>
  </si>
  <si>
    <t>ÜÜR JA KÕRVALTEENUSTE TASUD KÄIBEMAKSUTA (perioodil)</t>
  </si>
  <si>
    <t>kuud</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</si>
  <si>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</si>
  <si>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</si>
  <si>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</si>
  <si>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</si>
  <si>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</si>
  <si>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</si>
  <si>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Kapitalikomponendi annuiteetmaksegraafik - Puiestee tn 4</t>
  </si>
  <si>
    <t>üürnik 1</t>
  </si>
  <si>
    <t>üürnik 2</t>
  </si>
  <si>
    <t>Maksete algus</t>
  </si>
  <si>
    <t>üürnik 3</t>
  </si>
  <si>
    <t>Maksete arv</t>
  </si>
  <si>
    <t>üürnik 4</t>
  </si>
  <si>
    <t>Kinnistu jääkmaksumus</t>
  </si>
  <si>
    <t>EUR (km-ta)</t>
  </si>
  <si>
    <t>üürnik 5</t>
  </si>
  <si>
    <t>Kokku:</t>
  </si>
  <si>
    <t>Üürniku osakaal</t>
  </si>
  <si>
    <t>Kapitali algväärtus</t>
  </si>
  <si>
    <t>Kapitali lõppväärtus</t>
  </si>
  <si>
    <t>Kapitali tulumäär 2019 II pa</t>
  </si>
  <si>
    <t>Kuupäev</t>
  </si>
  <si>
    <t>Jrk nr</t>
  </si>
  <si>
    <t>Algjääk</t>
  </si>
  <si>
    <t>Intress</t>
  </si>
  <si>
    <t>Põhiosa</t>
  </si>
  <si>
    <t>Kap.komponent</t>
  </si>
  <si>
    <t>Lõppjääk</t>
  </si>
  <si>
    <t>CO2 vahendite amortisatsioonigraafik</t>
  </si>
  <si>
    <t>Investeering</t>
  </si>
  <si>
    <t>CO2 vahendid</t>
  </si>
  <si>
    <t>Investeeringu jääk</t>
  </si>
  <si>
    <t>CO2 vahendid algväärtus</t>
  </si>
  <si>
    <t>CO2 vahendid lõppväärtus</t>
  </si>
  <si>
    <t>Kapitali tulumäär</t>
  </si>
  <si>
    <t>Tavasisustuse annuiteetmaksegraafik - Puiestee tn 4</t>
  </si>
  <si>
    <t>Investeeringu jääkmaksumus</t>
  </si>
  <si>
    <t xml:space="preserve">Kapitalikomponendi annuiteetmaksegraafik - Valga, Puiestee 4 </t>
  </si>
  <si>
    <t>Kapitali tulumäär 2021 II pa</t>
  </si>
  <si>
    <t xml:space="preserve">Tasumine 01.01.2022 - 31.12.2026 </t>
  </si>
  <si>
    <t>Tasumine 01.05.2021 - 30.04.2031</t>
  </si>
  <si>
    <t>Tasumine 01.05.2021 - 30.04.2051</t>
  </si>
  <si>
    <t>01.05.2021 - 31.12.2021</t>
  </si>
  <si>
    <t>01.01.2022 - 31.12.2022</t>
  </si>
  <si>
    <t>-</t>
  </si>
  <si>
    <t>8 kuud</t>
  </si>
  <si>
    <t>12 kuud</t>
  </si>
  <si>
    <t>üürilepingule nr KPJ-4/2021-9</t>
  </si>
  <si>
    <t>Kapitalikomponent (tavasisustus lisa 6.1 alusel)</t>
  </si>
  <si>
    <t>Remonttööd (tavasisustus, sh lisa 6.1 alusel)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</si>
</sst>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0"/>
    <numFmt numFmtId="166" formatCode="0.000%"/>
    <numFmt numFmtId="167" formatCode="d&quot;.&quot;mm&quot;.&quot;yyyy"/>
    <numFmt numFmtId="168" formatCode="#,##0.00&quot; &quot;;[Red]&quot;-&quot;#,##0.00&quot; &quot;"/>
    <numFmt numFmtId="169" formatCode="0.0%"/>
    <numFmt numFmtId="170" formatCode="#,###"/>
  </numFmts>
  <fonts count="46"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b/>
      <sz val="16"/>
      <color rgb="FF000000"/>
      <name val="Calibri"/>
      <family val="2"/>
    </font>
    <font>
      <sz val="11"/>
      <color rgb="FFFF0000"/>
      <name val="Calibri"/>
      <family val="2"/>
    </font>
    <font>
      <sz val="11"/>
      <color rgb="FF1F497D"/>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rgb="FF000000"/>
      <name val="Calibri"/>
      <family val="2"/>
      <charset val="186"/>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Calibri"/>
      <family val="2"/>
      <scheme val="minor"/>
    </font>
    <font>
      <sz val="11"/>
      <color theme="0" tint="-0.499984740745262"/>
      <name val="Calibri"/>
      <family val="2"/>
    </font>
    <font>
      <b/>
      <sz val="11"/>
      <color theme="0" tint="-0.499984740745262"/>
      <name val="Calibri"/>
      <family val="2"/>
    </font>
    <font>
      <sz val="11"/>
      <color theme="0" tint="-0.34998626667073579"/>
      <name val="Calibri"/>
      <family val="2"/>
    </font>
    <font>
      <b/>
      <sz val="11"/>
      <color theme="0" tint="-0.34998626667073579"/>
      <name val="Calibri"/>
      <family val="2"/>
    </font>
    <font>
      <b/>
      <sz val="14"/>
      <color theme="0" tint="-0.499984740745262"/>
      <name val="Calibri"/>
      <family val="2"/>
    </font>
    <font>
      <b/>
      <sz val="16"/>
      <color theme="0" tint="-0.499984740745262"/>
      <name val="Calibri"/>
      <family val="2"/>
    </font>
    <font>
      <b/>
      <sz val="16"/>
      <color theme="0" tint="-0.34998626667073579"/>
      <name val="Calibri"/>
      <family val="2"/>
    </font>
    <font>
      <sz val="11"/>
      <color theme="0" tint="-0.34998626667073579"/>
      <name val="Calibri"/>
      <family val="2"/>
      <charset val="186"/>
      <scheme val="minor"/>
    </font>
    <font>
      <sz val="11"/>
      <color theme="0" tint="-0.499984740745262"/>
      <name val="Calibri"/>
      <family val="2"/>
      <scheme val="minor"/>
    </font>
    <font>
      <sz val="11"/>
      <color theme="0" tint="-0.34998626667073579"/>
      <name val="Calibri"/>
      <family val="2"/>
      <scheme val="minor"/>
    </font>
    <font>
      <sz val="10"/>
      <color theme="0" tint="-0.34998626667073579"/>
      <name val="Arial"/>
      <family val="2"/>
    </font>
    <font>
      <b/>
      <i/>
      <sz val="11"/>
      <color theme="0" tint="-0.34998626667073579"/>
      <name val="Calibri"/>
      <family val="2"/>
    </font>
    <font>
      <b/>
      <i/>
      <sz val="11"/>
      <color theme="0" tint="-0.499984740745262"/>
      <name val="Calibri"/>
      <family val="2"/>
    </font>
    <font>
      <i/>
      <sz val="9"/>
      <color theme="0" tint="-0.34998626667073579"/>
      <name val="Calibri"/>
      <family val="2"/>
    </font>
    <font>
      <i/>
      <sz val="9"/>
      <color theme="0" tint="-0.499984740745262"/>
      <name val="Calibri"/>
      <family val="2"/>
    </font>
    <font>
      <sz val="8"/>
      <color theme="1"/>
      <name val="Calibri"/>
      <family val="2"/>
      <charset val="186"/>
      <scheme val="minor"/>
    </font>
    <font>
      <sz val="11"/>
      <color theme="1"/>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xf numFmtId="0" fontId="6" fillId="0" borderId="0"/>
    <xf numFmtId="9" fontId="5" fillId="0" borderId="0" applyFont="0" applyFill="0" applyBorder="0" applyAlignment="0" applyProtection="0"/>
    <xf numFmtId="0" fontId="6" fillId="0" borderId="0"/>
    <xf numFmtId="0" fontId="5" fillId="0" borderId="0"/>
    <xf numFmtId="0" fontId="5" fillId="0" borderId="0"/>
  </cellStyleXfs>
  <cellXfs count="257">
    <xf numFmtId="0" fontId="0" fillId="0" borderId="0" xfId="0"/>
    <xf numFmtId="0" fontId="8" fillId="0" borderId="0" xfId="0" applyFont="1"/>
    <xf numFmtId="0" fontId="9" fillId="0" borderId="0" xfId="0" applyFont="1"/>
    <xf numFmtId="0" fontId="8" fillId="0" borderId="0" xfId="0" applyFont="1" applyFill="1"/>
    <xf numFmtId="0" fontId="8" fillId="0" borderId="0" xfId="0" applyFont="1" applyAlignment="1">
      <alignment horizontal="right"/>
    </xf>
    <xf numFmtId="0" fontId="2" fillId="0" borderId="1" xfId="0" applyFont="1" applyFill="1" applyBorder="1"/>
    <xf numFmtId="0" fontId="10" fillId="0" borderId="1" xfId="0" applyFont="1" applyBorder="1" applyAlignment="1">
      <alignment horizontal="right"/>
    </xf>
    <xf numFmtId="164" fontId="2" fillId="0" borderId="1" xfId="0" applyNumberFormat="1" applyFont="1" applyFill="1" applyBorder="1" applyAlignment="1">
      <alignment horizontal="right"/>
    </xf>
    <xf numFmtId="0" fontId="10" fillId="0" borderId="1" xfId="0" applyFont="1" applyBorder="1"/>
    <xf numFmtId="0" fontId="10" fillId="0" borderId="0"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applyBorder="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Border="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Border="1" applyAlignment="1">
      <alignment horizontal="right"/>
    </xf>
    <xf numFmtId="4" fontId="10" fillId="0" borderId="10" xfId="0" applyNumberFormat="1" applyFont="1" applyFill="1" applyBorder="1" applyAlignment="1">
      <alignment horizontal="right"/>
    </xf>
    <xf numFmtId="4" fontId="10" fillId="0" borderId="0" xfId="0" applyNumberFormat="1" applyFont="1" applyFill="1" applyBorder="1" applyAlignment="1">
      <alignment horizontal="right"/>
    </xf>
    <xf numFmtId="9" fontId="2" fillId="0" borderId="0" xfId="0" applyNumberFormat="1" applyFont="1" applyFill="1" applyBorder="1" applyAlignment="1">
      <alignment horizontal="left"/>
    </xf>
    <xf numFmtId="3" fontId="10" fillId="0" borderId="0" xfId="0" applyNumberFormat="1" applyFont="1" applyBorder="1" applyAlignment="1">
      <alignment horizontal="right"/>
    </xf>
    <xf numFmtId="4" fontId="10" fillId="0" borderId="0" xfId="0" applyNumberFormat="1" applyFont="1" applyBorder="1" applyAlignment="1">
      <alignment horizontal="left"/>
    </xf>
    <xf numFmtId="4" fontId="2" fillId="0" borderId="15" xfId="0" applyNumberFormat="1" applyFont="1" applyBorder="1"/>
    <xf numFmtId="3" fontId="2" fillId="0" borderId="0" xfId="0" applyNumberFormat="1" applyFont="1" applyBorder="1"/>
    <xf numFmtId="4" fontId="2" fillId="0" borderId="0" xfId="0" applyNumberFormat="1" applyFont="1" applyBorder="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Fill="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0" fontId="15" fillId="5" borderId="0" xfId="1" applyFont="1" applyFill="1"/>
    <xf numFmtId="0" fontId="16" fillId="5" borderId="0" xfId="1" applyFont="1" applyFill="1"/>
    <xf numFmtId="4" fontId="6" fillId="5" borderId="0" xfId="1" applyNumberFormat="1" applyFill="1"/>
    <xf numFmtId="0" fontId="6" fillId="6" borderId="27" xfId="1" applyFill="1" applyBorder="1"/>
    <xf numFmtId="0" fontId="6" fillId="5" borderId="28" xfId="1" applyFill="1" applyBorder="1"/>
    <xf numFmtId="0" fontId="0" fillId="3" borderId="28" xfId="0" applyFill="1" applyBorder="1"/>
    <xf numFmtId="0" fontId="6" fillId="6" borderId="29" xfId="1" applyFill="1" applyBorder="1"/>
    <xf numFmtId="0" fontId="6" fillId="6" borderId="30" xfId="1" applyFill="1" applyBorder="1"/>
    <xf numFmtId="0" fontId="6" fillId="6" borderId="31" xfId="1" applyFill="1" applyBorder="1"/>
    <xf numFmtId="0" fontId="6" fillId="6" borderId="26" xfId="1" applyFill="1" applyBorder="1"/>
    <xf numFmtId="0" fontId="17" fillId="3" borderId="0" xfId="1" applyFont="1" applyFill="1"/>
    <xf numFmtId="0" fontId="0" fillId="3" borderId="0" xfId="0" applyFill="1"/>
    <xf numFmtId="0" fontId="18" fillId="5" borderId="37" xfId="1" applyFont="1" applyFill="1" applyBorder="1" applyAlignment="1">
      <alignment horizontal="right"/>
    </xf>
    <xf numFmtId="167" fontId="19" fillId="5" borderId="0" xfId="1" applyNumberFormat="1" applyFont="1" applyFill="1"/>
    <xf numFmtId="0" fontId="6" fillId="5" borderId="0" xfId="1" applyFill="1"/>
    <xf numFmtId="168" fontId="6" fillId="5" borderId="0" xfId="1" applyNumberFormat="1" applyFill="1"/>
    <xf numFmtId="0" fontId="0" fillId="7" borderId="0" xfId="0" applyFill="1"/>
    <xf numFmtId="168" fontId="0" fillId="3" borderId="0" xfId="0"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21" fillId="0" borderId="0" xfId="0" applyFont="1"/>
    <xf numFmtId="4" fontId="22" fillId="3" borderId="21" xfId="0" applyNumberFormat="1" applyFont="1" applyFill="1" applyBorder="1" applyAlignment="1">
      <alignment vertical="center" wrapText="1"/>
    </xf>
    <xf numFmtId="4" fontId="23" fillId="4" borderId="14" xfId="0" applyNumberFormat="1" applyFont="1" applyFill="1" applyBorder="1" applyAlignment="1">
      <alignment horizontal="right"/>
    </xf>
    <xf numFmtId="4" fontId="23" fillId="4" borderId="15" xfId="0" applyNumberFormat="1" applyFont="1" applyFill="1" applyBorder="1" applyAlignment="1">
      <alignment horizontal="right"/>
    </xf>
    <xf numFmtId="3" fontId="2" fillId="0" borderId="1" xfId="0" applyNumberFormat="1" applyFont="1" applyFill="1" applyBorder="1" applyAlignment="1">
      <alignment horizontal="right"/>
    </xf>
    <xf numFmtId="0" fontId="7" fillId="3" borderId="0" xfId="0" applyFont="1" applyFill="1" applyProtection="1">
      <protection hidden="1"/>
    </xf>
    <xf numFmtId="0" fontId="6" fillId="6" borderId="0" xfId="1" applyFill="1"/>
    <xf numFmtId="164" fontId="0" fillId="3" borderId="0" xfId="0" applyNumberFormat="1" applyFill="1" applyProtection="1">
      <protection hidden="1"/>
    </xf>
    <xf numFmtId="167" fontId="0" fillId="3" borderId="0" xfId="0" applyNumberFormat="1" applyFill="1"/>
    <xf numFmtId="170" fontId="6" fillId="3" borderId="0" xfId="1" applyNumberFormat="1" applyFill="1"/>
    <xf numFmtId="164" fontId="7" fillId="3" borderId="0" xfId="0" applyNumberFormat="1" applyFont="1" applyFill="1" applyProtection="1">
      <protection hidden="1"/>
    </xf>
    <xf numFmtId="166" fontId="6" fillId="6" borderId="0" xfId="1" applyNumberFormat="1" applyFill="1"/>
    <xf numFmtId="4" fontId="24" fillId="5" borderId="0" xfId="1" applyNumberFormat="1" applyFont="1" applyFill="1"/>
    <xf numFmtId="0" fontId="27" fillId="0" borderId="0" xfId="0" applyFont="1" applyAlignment="1">
      <alignment horizontal="right"/>
    </xf>
    <xf numFmtId="0" fontId="27" fillId="0" borderId="0" xfId="0" applyFont="1" applyFill="1" applyAlignment="1">
      <alignment horizontal="right"/>
    </xf>
    <xf numFmtId="4" fontId="8" fillId="0" borderId="6" xfId="0" applyNumberFormat="1" applyFont="1" applyFill="1" applyBorder="1" applyAlignment="1">
      <alignment horizontal="right" wrapText="1"/>
    </xf>
    <xf numFmtId="4" fontId="22" fillId="3" borderId="6" xfId="0" applyNumberFormat="1" applyFont="1" applyFill="1" applyBorder="1" applyAlignment="1">
      <alignment horizontal="right" wrapText="1"/>
    </xf>
    <xf numFmtId="0" fontId="20" fillId="7" borderId="0" xfId="0" applyFont="1" applyFill="1" applyProtection="1">
      <protection hidden="1"/>
    </xf>
    <xf numFmtId="0" fontId="20" fillId="7" borderId="0" xfId="0" applyFont="1" applyFill="1" applyProtection="1">
      <protection locked="0" hidden="1"/>
    </xf>
    <xf numFmtId="164" fontId="20" fillId="7" borderId="0" xfId="0" applyNumberFormat="1" applyFont="1" applyFill="1" applyProtection="1">
      <protection hidden="1"/>
    </xf>
    <xf numFmtId="169" fontId="5" fillId="7" borderId="0" xfId="2" applyNumberFormat="1" applyFill="1"/>
    <xf numFmtId="167" fontId="6" fillId="6" borderId="28" xfId="1" applyNumberFormat="1" applyFill="1" applyBorder="1"/>
    <xf numFmtId="3" fontId="6" fillId="3" borderId="0" xfId="1" applyNumberFormat="1" applyFill="1"/>
    <xf numFmtId="0" fontId="7" fillId="7" borderId="0" xfId="0" applyFont="1" applyFill="1" applyProtection="1">
      <protection hidden="1"/>
    </xf>
    <xf numFmtId="164" fontId="7" fillId="7" borderId="0" xfId="0" applyNumberFormat="1" applyFont="1" applyFill="1" applyProtection="1">
      <protection hidden="1"/>
    </xf>
    <xf numFmtId="10" fontId="4" fillId="6" borderId="0" xfId="2" applyNumberFormat="1" applyFont="1" applyFill="1" applyBorder="1"/>
    <xf numFmtId="3" fontId="6" fillId="6" borderId="0" xfId="1" applyNumberFormat="1" applyFill="1"/>
    <xf numFmtId="0" fontId="0" fillId="3" borderId="0" xfId="0" applyFill="1" applyProtection="1">
      <protection locked="0" hidden="1"/>
    </xf>
    <xf numFmtId="0" fontId="4" fillId="6" borderId="24" xfId="1" applyFont="1" applyFill="1" applyBorder="1"/>
    <xf numFmtId="0" fontId="4" fillId="5" borderId="32" xfId="1" applyFont="1" applyFill="1" applyBorder="1"/>
    <xf numFmtId="0" fontId="28" fillId="3" borderId="32" xfId="0" applyFont="1" applyFill="1" applyBorder="1"/>
    <xf numFmtId="166" fontId="4" fillId="6" borderId="32" xfId="1" applyNumberFormat="1" applyFont="1" applyFill="1" applyBorder="1"/>
    <xf numFmtId="0" fontId="29" fillId="3" borderId="0" xfId="1" applyFont="1" applyFill="1"/>
    <xf numFmtId="0" fontId="30" fillId="5" borderId="0" xfId="1" applyFont="1" applyFill="1" applyAlignment="1">
      <alignment horizontal="right"/>
    </xf>
    <xf numFmtId="0" fontId="16" fillId="3" borderId="0" xfId="1" applyFont="1" applyFill="1"/>
    <xf numFmtId="0" fontId="29" fillId="5" borderId="0" xfId="1" applyFont="1" applyFill="1"/>
    <xf numFmtId="0" fontId="29" fillId="5" borderId="0" xfId="1" applyFont="1" applyFill="1" applyAlignment="1">
      <alignment horizontal="right"/>
    </xf>
    <xf numFmtId="0" fontId="31" fillId="3" borderId="0" xfId="3" applyFont="1" applyFill="1"/>
    <xf numFmtId="0" fontId="32" fillId="5" borderId="0" xfId="3" applyFont="1" applyFill="1" applyAlignment="1">
      <alignment horizontal="right"/>
    </xf>
    <xf numFmtId="0" fontId="20" fillId="3" borderId="0" xfId="0" applyFont="1" applyFill="1" applyProtection="1">
      <protection hidden="1"/>
    </xf>
    <xf numFmtId="0" fontId="31" fillId="5" borderId="0" xfId="3" applyFont="1" applyFill="1"/>
    <xf numFmtId="0" fontId="31" fillId="5" borderId="0" xfId="3" applyFont="1" applyFill="1" applyAlignment="1">
      <alignment horizontal="right"/>
    </xf>
    <xf numFmtId="0" fontId="20" fillId="3" borderId="0" xfId="0" applyFont="1" applyFill="1" applyProtection="1">
      <protection locked="0" hidden="1"/>
    </xf>
    <xf numFmtId="4" fontId="33" fillId="5" borderId="0" xfId="1" applyNumberFormat="1" applyFont="1" applyFill="1"/>
    <xf numFmtId="0" fontId="34" fillId="5" borderId="0" xfId="1" applyFont="1" applyFill="1"/>
    <xf numFmtId="4" fontId="29" fillId="5" borderId="0" xfId="1" applyNumberFormat="1" applyFont="1" applyFill="1"/>
    <xf numFmtId="0" fontId="35" fillId="5" borderId="0" xfId="3" applyFont="1" applyFill="1"/>
    <xf numFmtId="4" fontId="31" fillId="5" borderId="0" xfId="3" applyNumberFormat="1" applyFont="1" applyFill="1"/>
    <xf numFmtId="167" fontId="29" fillId="6" borderId="0" xfId="1" applyNumberFormat="1" applyFont="1" applyFill="1"/>
    <xf numFmtId="0" fontId="29" fillId="6" borderId="0" xfId="1" applyFont="1" applyFill="1"/>
    <xf numFmtId="167" fontId="6" fillId="0" borderId="28" xfId="1" applyNumberFormat="1" applyBorder="1"/>
    <xf numFmtId="0" fontId="16" fillId="3" borderId="0" xfId="1" applyFont="1" applyFill="1" applyAlignment="1">
      <alignment horizontal="left"/>
    </xf>
    <xf numFmtId="0" fontId="31" fillId="6" borderId="27" xfId="3" applyFont="1" applyFill="1" applyBorder="1"/>
    <xf numFmtId="0" fontId="31" fillId="5" borderId="28" xfId="3" applyFont="1" applyFill="1" applyBorder="1"/>
    <xf numFmtId="0" fontId="36" fillId="3" borderId="28" xfId="4" applyFont="1" applyFill="1" applyBorder="1"/>
    <xf numFmtId="167" fontId="31" fillId="6" borderId="28" xfId="3" applyNumberFormat="1" applyFont="1" applyFill="1" applyBorder="1"/>
    <xf numFmtId="0" fontId="31" fillId="6" borderId="29" xfId="3" applyFont="1" applyFill="1" applyBorder="1"/>
    <xf numFmtId="0" fontId="4" fillId="6" borderId="0" xfId="1" applyFont="1" applyFill="1"/>
    <xf numFmtId="3" fontId="29" fillId="6" borderId="0" xfId="1" applyNumberFormat="1" applyFont="1" applyFill="1"/>
    <xf numFmtId="3" fontId="16" fillId="3" borderId="0" xfId="1" applyNumberFormat="1" applyFont="1" applyFill="1"/>
    <xf numFmtId="0" fontId="31" fillId="6" borderId="30" xfId="3" applyFont="1" applyFill="1" applyBorder="1"/>
    <xf numFmtId="0" fontId="36" fillId="3" borderId="0" xfId="4" applyFont="1" applyFill="1"/>
    <xf numFmtId="0" fontId="31" fillId="6" borderId="0" xfId="3" applyFont="1" applyFill="1"/>
    <xf numFmtId="0" fontId="31" fillId="6" borderId="31" xfId="3" applyFont="1" applyFill="1" applyBorder="1"/>
    <xf numFmtId="167" fontId="36" fillId="3" borderId="0" xfId="4" applyNumberFormat="1" applyFont="1" applyFill="1"/>
    <xf numFmtId="4" fontId="31" fillId="6" borderId="0" xfId="3" applyNumberFormat="1" applyFont="1" applyFill="1"/>
    <xf numFmtId="167" fontId="37" fillId="3" borderId="0" xfId="0" applyNumberFormat="1" applyFont="1" applyFill="1"/>
    <xf numFmtId="10" fontId="29" fillId="6" borderId="0" xfId="2" applyNumberFormat="1" applyFont="1" applyFill="1" applyBorder="1"/>
    <xf numFmtId="170" fontId="29" fillId="3" borderId="0" xfId="1" applyNumberFormat="1" applyFont="1" applyFill="1"/>
    <xf numFmtId="0" fontId="31" fillId="6" borderId="30" xfId="1" applyFont="1" applyFill="1" applyBorder="1"/>
    <xf numFmtId="0" fontId="31" fillId="5" borderId="0" xfId="1" applyFont="1" applyFill="1"/>
    <xf numFmtId="167" fontId="38" fillId="3" borderId="0" xfId="0" applyNumberFormat="1" applyFont="1" applyFill="1"/>
    <xf numFmtId="10" fontId="31" fillId="6" borderId="0" xfId="2" applyNumberFormat="1" applyFont="1" applyFill="1"/>
    <xf numFmtId="0" fontId="0" fillId="3" borderId="31" xfId="0" applyFill="1" applyBorder="1"/>
    <xf numFmtId="3" fontId="29" fillId="6" borderId="0" xfId="2" applyNumberFormat="1" applyFont="1" applyFill="1" applyBorder="1"/>
    <xf numFmtId="10" fontId="6" fillId="6" borderId="0" xfId="2" applyNumberFormat="1" applyFont="1" applyFill="1"/>
    <xf numFmtId="170" fontId="39" fillId="3" borderId="0" xfId="5" applyNumberFormat="1" applyFont="1" applyFill="1" applyAlignment="1">
      <alignment vertical="center"/>
    </xf>
    <xf numFmtId="3" fontId="6" fillId="6" borderId="0" xfId="2" applyNumberFormat="1" applyFont="1" applyFill="1"/>
    <xf numFmtId="0" fontId="37" fillId="3" borderId="0" xfId="0" applyFont="1" applyFill="1"/>
    <xf numFmtId="166" fontId="29" fillId="6" borderId="0" xfId="1" applyNumberFormat="1" applyFont="1" applyFill="1"/>
    <xf numFmtId="0" fontId="31" fillId="6" borderId="24" xfId="3" applyFont="1" applyFill="1" applyBorder="1"/>
    <xf numFmtId="0" fontId="31" fillId="5" borderId="32" xfId="3" applyFont="1" applyFill="1" applyBorder="1"/>
    <xf numFmtId="0" fontId="36" fillId="3" borderId="32" xfId="4" applyFont="1" applyFill="1" applyBorder="1"/>
    <xf numFmtId="166" fontId="31" fillId="3" borderId="32" xfId="3" applyNumberFormat="1" applyFont="1" applyFill="1" applyBorder="1"/>
    <xf numFmtId="0" fontId="31" fillId="6" borderId="26" xfId="3" applyFont="1" applyFill="1" applyBorder="1"/>
    <xf numFmtId="166" fontId="31" fillId="6" borderId="0" xfId="3" applyNumberFormat="1" applyFont="1" applyFill="1"/>
    <xf numFmtId="0" fontId="40" fillId="5" borderId="37" xfId="3" applyFont="1" applyFill="1" applyBorder="1" applyAlignment="1">
      <alignment horizontal="right"/>
    </xf>
    <xf numFmtId="0" fontId="41" fillId="5" borderId="0" xfId="1" applyFont="1" applyFill="1" applyAlignment="1">
      <alignment horizontal="right"/>
    </xf>
    <xf numFmtId="167" fontId="42" fillId="5" borderId="0" xfId="3" applyNumberFormat="1" applyFont="1" applyFill="1"/>
    <xf numFmtId="168" fontId="31" fillId="3" borderId="0" xfId="3" applyNumberFormat="1" applyFont="1" applyFill="1"/>
    <xf numFmtId="168" fontId="31" fillId="5" borderId="0" xfId="3" applyNumberFormat="1" applyFont="1" applyFill="1"/>
    <xf numFmtId="167" fontId="43" fillId="5" borderId="0" xfId="1" applyNumberFormat="1" applyFont="1" applyFill="1"/>
    <xf numFmtId="168" fontId="29" fillId="5" borderId="0" xfId="1" applyNumberFormat="1" applyFont="1" applyFill="1"/>
    <xf numFmtId="3" fontId="0" fillId="3" borderId="0" xfId="0" applyNumberFormat="1" applyFill="1"/>
    <xf numFmtId="2" fontId="6" fillId="5" borderId="0" xfId="1" applyNumberFormat="1" applyFill="1"/>
    <xf numFmtId="0" fontId="8" fillId="0" borderId="16" xfId="0" applyFont="1" applyBorder="1" applyAlignment="1"/>
    <xf numFmtId="0" fontId="10" fillId="0" borderId="0" xfId="0" applyFont="1" applyBorder="1" applyAlignment="1">
      <alignment horizontal="left" wrapText="1"/>
    </xf>
    <xf numFmtId="0" fontId="9" fillId="0" borderId="0" xfId="0" applyFont="1" applyAlignment="1">
      <alignment horizontal="left" wrapText="1"/>
    </xf>
    <xf numFmtId="0" fontId="8" fillId="0" borderId="1" xfId="0" applyFont="1" applyBorder="1" applyAlignment="1"/>
    <xf numFmtId="2" fontId="14" fillId="5" borderId="0" xfId="1" applyNumberFormat="1" applyFont="1" applyFill="1" applyAlignment="1">
      <alignment horizontal="right"/>
    </xf>
    <xf numFmtId="2" fontId="4" fillId="5" borderId="0" xfId="1" applyNumberFormat="1" applyFont="1" applyFill="1" applyAlignment="1">
      <alignment horizontal="right"/>
    </xf>
    <xf numFmtId="2" fontId="15" fillId="5" borderId="0" xfId="1" applyNumberFormat="1" applyFont="1" applyFill="1"/>
    <xf numFmtId="2" fontId="6" fillId="3" borderId="0" xfId="1" applyNumberFormat="1" applyFill="1"/>
    <xf numFmtId="4" fontId="6" fillId="6" borderId="0" xfId="1" applyNumberFormat="1" applyFill="1"/>
    <xf numFmtId="0" fontId="6" fillId="6" borderId="24" xfId="1" applyFill="1" applyBorder="1"/>
    <xf numFmtId="0" fontId="6" fillId="5" borderId="32" xfId="1" applyFill="1" applyBorder="1"/>
    <xf numFmtId="0" fontId="0" fillId="3" borderId="32" xfId="0" applyFill="1" applyBorder="1"/>
    <xf numFmtId="2" fontId="17" fillId="3" borderId="0" xfId="1" applyNumberFormat="1" applyFont="1" applyFill="1"/>
    <xf numFmtId="2" fontId="18" fillId="5" borderId="37" xfId="1" applyNumberFormat="1" applyFont="1" applyFill="1" applyBorder="1" applyAlignment="1">
      <alignment horizontal="right"/>
    </xf>
    <xf numFmtId="166" fontId="6" fillId="0" borderId="32" xfId="1" applyNumberFormat="1" applyFill="1" applyBorder="1"/>
    <xf numFmtId="4" fontId="44" fillId="3" borderId="0" xfId="0" applyNumberFormat="1" applyFont="1" applyFill="1"/>
    <xf numFmtId="0" fontId="8" fillId="0" borderId="35" xfId="0" applyFont="1" applyBorder="1" applyAlignment="1">
      <alignment horizontal="center" vertical="center" wrapText="1"/>
    </xf>
    <xf numFmtId="0" fontId="9" fillId="0" borderId="0" xfId="0" applyFont="1" applyAlignment="1">
      <alignment horizontal="left" wrapText="1"/>
    </xf>
    <xf numFmtId="0" fontId="8" fillId="0" borderId="21" xfId="0" applyFont="1" applyBorder="1" applyAlignment="1">
      <alignment horizontal="center" vertical="center" wrapText="1"/>
    </xf>
    <xf numFmtId="0" fontId="8" fillId="0" borderId="21" xfId="0" applyFont="1" applyFill="1" applyBorder="1" applyAlignment="1">
      <alignment horizontal="center" vertical="center" wrapText="1"/>
    </xf>
    <xf numFmtId="0" fontId="10" fillId="0" borderId="0" xfId="0" applyFont="1" applyBorder="1" applyAlignment="1">
      <alignment horizontal="right"/>
    </xf>
    <xf numFmtId="3" fontId="2" fillId="0" borderId="12" xfId="0" applyNumberFormat="1" applyFont="1" applyFill="1" applyBorder="1" applyAlignment="1">
      <alignment horizontal="right"/>
    </xf>
    <xf numFmtId="0" fontId="10" fillId="0" borderId="12" xfId="0" applyFont="1" applyBorder="1"/>
    <xf numFmtId="0" fontId="8" fillId="0" borderId="14" xfId="0" applyFont="1" applyBorder="1"/>
    <xf numFmtId="4" fontId="8" fillId="0" borderId="29" xfId="0" applyNumberFormat="1" applyFont="1" applyFill="1" applyBorder="1" applyAlignment="1">
      <alignment horizontal="center" vertical="center" wrapText="1"/>
    </xf>
    <xf numFmtId="4" fontId="22" fillId="3" borderId="5" xfId="0" applyNumberFormat="1" applyFont="1" applyFill="1" applyBorder="1" applyAlignment="1">
      <alignment vertical="center" wrapText="1"/>
    </xf>
    <xf numFmtId="4" fontId="8" fillId="0" borderId="33" xfId="0" applyNumberFormat="1" applyFont="1" applyFill="1" applyBorder="1" applyAlignment="1">
      <alignment wrapText="1"/>
    </xf>
    <xf numFmtId="4" fontId="8" fillId="0" borderId="34" xfId="0" applyNumberFormat="1" applyFont="1" applyFill="1" applyBorder="1" applyAlignment="1">
      <alignment wrapText="1"/>
    </xf>
    <xf numFmtId="4" fontId="22" fillId="3" borderId="6" xfId="0" applyNumberFormat="1" applyFont="1" applyFill="1" applyBorder="1" applyAlignment="1">
      <alignment vertical="center" wrapText="1"/>
    </xf>
    <xf numFmtId="4" fontId="8" fillId="0" borderId="6" xfId="0" applyNumberFormat="1" applyFont="1" applyFill="1" applyBorder="1" applyAlignment="1">
      <alignment wrapText="1"/>
    </xf>
    <xf numFmtId="4" fontId="8" fillId="0" borderId="35" xfId="0" applyNumberFormat="1" applyFont="1" applyFill="1" applyBorder="1" applyAlignment="1">
      <alignment wrapText="1"/>
    </xf>
    <xf numFmtId="4" fontId="8" fillId="0" borderId="21" xfId="0" applyNumberFormat="1" applyFont="1" applyFill="1" applyBorder="1" applyAlignment="1">
      <alignment horizontal="right" wrapText="1"/>
    </xf>
    <xf numFmtId="4" fontId="45" fillId="0" borderId="9" xfId="0" applyNumberFormat="1" applyFont="1" applyBorder="1" applyAlignment="1">
      <alignment horizontal="left"/>
    </xf>
    <xf numFmtId="4" fontId="45" fillId="0" borderId="14" xfId="0" applyNumberFormat="1" applyFont="1" applyBorder="1" applyAlignment="1">
      <alignment horizontal="left"/>
    </xf>
    <xf numFmtId="4" fontId="45" fillId="0" borderId="9" xfId="0" applyNumberFormat="1" applyFont="1" applyBorder="1"/>
    <xf numFmtId="4" fontId="45" fillId="0" borderId="14" xfId="0" applyNumberFormat="1" applyFont="1" applyBorder="1"/>
    <xf numFmtId="4" fontId="8" fillId="0" borderId="18" xfId="0" applyNumberFormat="1" applyFont="1" applyFill="1" applyBorder="1" applyAlignment="1">
      <alignment vertical="center" wrapText="1"/>
    </xf>
    <xf numFmtId="4" fontId="8" fillId="0" borderId="10" xfId="0" applyNumberFormat="1" applyFont="1" applyFill="1" applyBorder="1" applyAlignment="1">
      <alignment wrapText="1"/>
    </xf>
    <xf numFmtId="4" fontId="10" fillId="2" borderId="7" xfId="0" applyNumberFormat="1" applyFont="1" applyFill="1" applyBorder="1" applyAlignment="1">
      <alignment horizontal="right"/>
    </xf>
    <xf numFmtId="4" fontId="10" fillId="3" borderId="7" xfId="0" applyNumberFormat="1" applyFont="1" applyFill="1" applyBorder="1" applyAlignment="1">
      <alignment horizontal="right"/>
    </xf>
    <xf numFmtId="0" fontId="8" fillId="0" borderId="16" xfId="0" applyFont="1" applyBorder="1" applyAlignment="1"/>
    <xf numFmtId="0" fontId="8" fillId="0" borderId="8" xfId="0" applyFont="1" applyBorder="1" applyAlignment="1"/>
    <xf numFmtId="4" fontId="8" fillId="0" borderId="29" xfId="0" applyNumberFormat="1" applyFont="1" applyFill="1" applyBorder="1" applyAlignment="1">
      <alignment horizontal="center" vertical="center" wrapText="1"/>
    </xf>
    <xf numFmtId="4" fontId="8" fillId="0" borderId="31" xfId="0" applyNumberFormat="1" applyFont="1" applyFill="1" applyBorder="1" applyAlignment="1">
      <alignment horizontal="center" vertical="center" wrapText="1"/>
    </xf>
    <xf numFmtId="0" fontId="26" fillId="0" borderId="0" xfId="0" applyFont="1" applyAlignment="1">
      <alignment vertical="top" wrapText="1"/>
    </xf>
    <xf numFmtId="0" fontId="8" fillId="3" borderId="35"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10" fillId="0" borderId="0" xfId="0" applyFont="1" applyBorder="1" applyAlignment="1">
      <alignment horizontal="left" wrapText="1"/>
    </xf>
    <xf numFmtId="0" fontId="9" fillId="0" borderId="0" xfId="0" applyFont="1" applyAlignment="1">
      <alignment horizontal="left" wrapText="1"/>
    </xf>
    <xf numFmtId="0" fontId="25" fillId="0" borderId="0" xfId="0" applyFont="1" applyAlignment="1">
      <alignment horizontal="center" wrapText="1"/>
    </xf>
    <xf numFmtId="0" fontId="8" fillId="0" borderId="1" xfId="0" applyFont="1" applyBorder="1" applyAlignment="1"/>
    <xf numFmtId="4" fontId="1" fillId="0" borderId="29" xfId="0" applyNumberFormat="1" applyFont="1" applyFill="1" applyBorder="1" applyAlignment="1">
      <alignment horizontal="center" vertical="center" wrapText="1"/>
    </xf>
    <xf numFmtId="4" fontId="1" fillId="0" borderId="31" xfId="0" applyNumberFormat="1" applyFont="1" applyFill="1" applyBorder="1" applyAlignment="1">
      <alignment horizontal="center" vertical="center" wrapText="1"/>
    </xf>
    <xf numFmtId="4" fontId="1" fillId="0" borderId="26" xfId="0" applyNumberFormat="1" applyFont="1" applyFill="1" applyBorder="1" applyAlignment="1">
      <alignment horizontal="center" vertical="center" wrapText="1"/>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8" fillId="0" borderId="26" xfId="0" applyFont="1" applyBorder="1" applyAlignment="1">
      <alignment horizontal="center" vertical="center"/>
    </xf>
    <xf numFmtId="0" fontId="27" fillId="0" borderId="14" xfId="0" applyFont="1" applyBorder="1" applyAlignment="1">
      <alignment horizontal="center"/>
    </xf>
    <xf numFmtId="0" fontId="27" fillId="0" borderId="38" xfId="0" applyFont="1" applyBorder="1" applyAlignment="1">
      <alignment horizontal="center"/>
    </xf>
    <xf numFmtId="0" fontId="27" fillId="0" borderId="39" xfId="0" applyFont="1" applyBorder="1" applyAlignment="1">
      <alignment horizontal="center"/>
    </xf>
    <xf numFmtId="0" fontId="27" fillId="0" borderId="40" xfId="0" applyFont="1" applyBorder="1" applyAlignment="1">
      <alignment horizontal="center"/>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25" xfId="0" applyFont="1" applyBorder="1" applyAlignment="1">
      <alignment horizontal="center" vertical="center" wrapText="1"/>
    </xf>
    <xf numFmtId="0" fontId="16" fillId="3" borderId="30" xfId="1" applyFont="1" applyFill="1" applyBorder="1" applyAlignment="1">
      <alignment horizontal="center" wrapText="1"/>
    </xf>
    <xf numFmtId="0" fontId="16" fillId="3" borderId="0" xfId="1" applyFont="1" applyFill="1" applyAlignment="1">
      <alignment horizontal="center" wrapText="1"/>
    </xf>
  </cellXfs>
  <cellStyles count="6">
    <cellStyle name="Normaallaad 4" xfId="1" xr:uid="{00000000-0005-0000-0000-000001000000}"/>
    <cellStyle name="Normaallaad 4 2" xfId="3" xr:uid="{C151E38B-5E9A-4A34-9B75-3C9973B4F62C}"/>
    <cellStyle name="Normal" xfId="0" builtinId="0"/>
    <cellStyle name="Normal 2" xfId="4" xr:uid="{8B79E84E-7CA8-4E6C-BD50-4DB73338595F}"/>
    <cellStyle name="Normal 2 2" xfId="5" xr:uid="{F234414D-628E-4AA5-999D-019F56521C40}"/>
    <cellStyle name="Percent" xfId="2" builtinId="5"/>
  </cellStyles>
  <dxfs count="0"/>
  <tableStyles count="1" defaultTableStyle="TableStyleMedium9" defaultPivotStyle="PivotStyleLight16">
    <tableStyle name="Invisible" pivot="0" table="0" count="0" xr9:uid="{46FF584D-9711-4E4D-A7A9-2A11C366428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6"/>
  <sheetViews>
    <sheetView topLeftCell="A4" zoomScale="90" zoomScaleNormal="90" workbookViewId="0">
      <selection activeCell="H16" sqref="H16"/>
    </sheetView>
  </sheetViews>
  <sheetFormatPr defaultColWidth="9.140625" defaultRowHeight="15" x14ac:dyDescent="0.25"/>
  <cols>
    <col min="1" max="1" width="5.42578125" style="1" customWidth="1"/>
    <col min="2" max="2" width="7.7109375" style="1" customWidth="1"/>
    <col min="3" max="3" width="7.85546875" style="1" customWidth="1"/>
    <col min="4" max="4" width="58.7109375" style="1" customWidth="1"/>
    <col min="5" max="8" width="16.7109375" style="1" customWidth="1"/>
    <col min="9" max="9" width="25.85546875" style="1" customWidth="1"/>
    <col min="10" max="10" width="35" style="1" customWidth="1"/>
    <col min="11" max="11" width="16.28515625" style="1" customWidth="1"/>
    <col min="12" max="12" width="9.140625" style="1"/>
    <col min="13" max="13" width="9.140625" style="1" customWidth="1"/>
    <col min="14" max="14" width="8.5703125" style="1" customWidth="1"/>
    <col min="15" max="15" width="9.140625" style="1"/>
    <col min="16" max="16" width="11.28515625" style="1" bestFit="1" customWidth="1"/>
    <col min="17" max="17" width="10.140625" style="1" bestFit="1" customWidth="1"/>
    <col min="18" max="16384" width="9.140625" style="1"/>
  </cols>
  <sheetData>
    <row r="1" spans="1:17" ht="13.9" x14ac:dyDescent="0.25">
      <c r="J1" s="110" t="s">
        <v>0</v>
      </c>
    </row>
    <row r="2" spans="1:17" ht="15" customHeight="1" x14ac:dyDescent="0.25">
      <c r="J2" s="109" t="s">
        <v>87</v>
      </c>
    </row>
    <row r="3" spans="1:17" ht="15" customHeight="1" x14ac:dyDescent="0.25">
      <c r="J3" s="109"/>
    </row>
    <row r="4" spans="1:17" ht="18.75" x14ac:dyDescent="0.3">
      <c r="A4" s="240" t="s">
        <v>1</v>
      </c>
      <c r="B4" s="240"/>
      <c r="C4" s="240"/>
      <c r="D4" s="240"/>
      <c r="E4" s="240"/>
      <c r="F4" s="240"/>
      <c r="G4" s="240"/>
      <c r="H4" s="240"/>
      <c r="I4" s="240"/>
      <c r="J4" s="240"/>
    </row>
    <row r="5" spans="1:17" ht="16.5" customHeight="1" x14ac:dyDescent="0.25">
      <c r="F5" s="3"/>
      <c r="G5" s="3"/>
      <c r="H5" s="3"/>
      <c r="I5" s="3"/>
    </row>
    <row r="6" spans="1:17" x14ac:dyDescent="0.25">
      <c r="C6" s="4" t="s">
        <v>2</v>
      </c>
      <c r="D6" s="8" t="s">
        <v>3</v>
      </c>
      <c r="F6" s="3"/>
      <c r="G6" s="3"/>
      <c r="H6" s="3"/>
      <c r="I6" s="3"/>
      <c r="M6" s="58"/>
      <c r="N6" s="59"/>
    </row>
    <row r="7" spans="1:17" x14ac:dyDescent="0.25">
      <c r="C7" s="4" t="s">
        <v>4</v>
      </c>
      <c r="D7" s="5" t="s">
        <v>5</v>
      </c>
      <c r="F7" s="3"/>
      <c r="G7" s="3"/>
      <c r="H7" s="3"/>
      <c r="I7" s="3"/>
      <c r="J7" s="60"/>
      <c r="M7" s="58"/>
      <c r="N7" s="59"/>
      <c r="P7" s="61"/>
    </row>
    <row r="8" spans="1:17" ht="15.6" x14ac:dyDescent="0.3">
      <c r="F8" s="3"/>
      <c r="G8" s="3"/>
      <c r="H8" s="3"/>
      <c r="I8" s="3"/>
      <c r="J8" s="2"/>
      <c r="K8" s="10"/>
      <c r="L8" s="10"/>
      <c r="M8" s="58"/>
      <c r="N8" s="59"/>
      <c r="O8" s="4"/>
      <c r="P8" s="61"/>
    </row>
    <row r="9" spans="1:17" ht="17.25" x14ac:dyDescent="0.25">
      <c r="D9" s="6" t="s">
        <v>6</v>
      </c>
      <c r="E9" s="7">
        <v>23.5</v>
      </c>
      <c r="F9" s="8" t="s">
        <v>7</v>
      </c>
      <c r="G9" s="9"/>
      <c r="H9" s="9"/>
      <c r="I9" s="9"/>
      <c r="L9" s="62"/>
    </row>
    <row r="10" spans="1:17" ht="16.899999999999999" x14ac:dyDescent="0.25">
      <c r="D10" s="6" t="s">
        <v>8</v>
      </c>
      <c r="E10" s="100">
        <v>2665</v>
      </c>
      <c r="F10" s="8" t="s">
        <v>7</v>
      </c>
      <c r="G10" s="9"/>
      <c r="H10" s="9"/>
      <c r="I10" s="9"/>
      <c r="K10" s="10"/>
      <c r="L10" s="63"/>
      <c r="O10" s="10"/>
    </row>
    <row r="11" spans="1:17" ht="14.45" thickBot="1" x14ac:dyDescent="0.3">
      <c r="D11" s="211"/>
      <c r="E11" s="212"/>
      <c r="F11" s="213"/>
      <c r="G11" s="9"/>
      <c r="H11" s="9"/>
      <c r="I11" s="9"/>
      <c r="K11" s="10"/>
      <c r="L11" s="63"/>
      <c r="O11" s="10"/>
    </row>
    <row r="12" spans="1:17" ht="14.45" thickBot="1" x14ac:dyDescent="0.3">
      <c r="D12" s="10"/>
      <c r="E12" s="248" t="s">
        <v>82</v>
      </c>
      <c r="F12" s="249"/>
      <c r="G12" s="250" t="s">
        <v>83</v>
      </c>
      <c r="H12" s="251"/>
      <c r="I12" s="214"/>
      <c r="O12" s="64"/>
      <c r="P12" s="65"/>
    </row>
    <row r="13" spans="1:17" ht="17.25" x14ac:dyDescent="0.25">
      <c r="B13" s="11" t="s">
        <v>9</v>
      </c>
      <c r="C13" s="50"/>
      <c r="D13" s="50"/>
      <c r="E13" s="12" t="s">
        <v>10</v>
      </c>
      <c r="F13" s="46" t="s">
        <v>11</v>
      </c>
      <c r="G13" s="12" t="s">
        <v>10</v>
      </c>
      <c r="H13" s="46" t="s">
        <v>11</v>
      </c>
      <c r="I13" s="43" t="s">
        <v>12</v>
      </c>
      <c r="J13" s="13" t="s">
        <v>13</v>
      </c>
    </row>
    <row r="14" spans="1:17" ht="15" customHeight="1" x14ac:dyDescent="0.25">
      <c r="B14" s="49"/>
      <c r="C14" s="66" t="s">
        <v>14</v>
      </c>
      <c r="D14" s="67"/>
      <c r="E14" s="95">
        <f>F14/$E$9</f>
        <v>0.60468085106382985</v>
      </c>
      <c r="F14" s="47">
        <f>'Annuiteetgraafik BIL'!F17</f>
        <v>14.21</v>
      </c>
      <c r="G14" s="220">
        <f>H14/$E$9</f>
        <v>0.60468085106382985</v>
      </c>
      <c r="H14" s="47">
        <f>'Annuiteetgraafik BIL'!F17</f>
        <v>14.21</v>
      </c>
      <c r="I14" s="245" t="s">
        <v>15</v>
      </c>
      <c r="J14" s="207"/>
      <c r="K14" s="68"/>
      <c r="O14" s="4"/>
      <c r="P14" s="68"/>
      <c r="Q14" s="69"/>
    </row>
    <row r="15" spans="1:17" ht="15" customHeight="1" x14ac:dyDescent="0.25">
      <c r="B15" s="49"/>
      <c r="C15" s="66" t="s">
        <v>16</v>
      </c>
      <c r="D15" s="67"/>
      <c r="E15" s="95">
        <f t="shared" ref="E15:E16" si="0">F15/$E$9</f>
        <v>6.648085106382978</v>
      </c>
      <c r="F15" s="47">
        <f>'Annuiteetgraafik INV'!F19</f>
        <v>156.22999999999999</v>
      </c>
      <c r="G15" s="220">
        <f>H15/$E$9</f>
        <v>6.648085106382978</v>
      </c>
      <c r="H15" s="47">
        <f>'Annuiteetgraafik INV'!F19</f>
        <v>156.22999999999999</v>
      </c>
      <c r="I15" s="246"/>
      <c r="J15" s="210" t="s">
        <v>81</v>
      </c>
      <c r="K15" s="68"/>
      <c r="O15" s="4"/>
      <c r="P15" s="68"/>
      <c r="Q15" s="69"/>
    </row>
    <row r="16" spans="1:17" ht="15" customHeight="1" x14ac:dyDescent="0.25">
      <c r="B16" s="49"/>
      <c r="C16" s="66" t="s">
        <v>17</v>
      </c>
      <c r="D16" s="67"/>
      <c r="E16" s="95">
        <f t="shared" si="0"/>
        <v>6.2127659574468086E-2</v>
      </c>
      <c r="F16" s="47">
        <f>'Annuiteetgraafik TS'!F14</f>
        <v>1.46</v>
      </c>
      <c r="G16" s="220">
        <f>H16/$E$9</f>
        <v>6.2127659574468086E-2</v>
      </c>
      <c r="H16" s="228">
        <f>'Annuiteetgraafik TS'!F14</f>
        <v>1.46</v>
      </c>
      <c r="I16" s="246"/>
      <c r="J16" s="209" t="s">
        <v>80</v>
      </c>
      <c r="K16" s="68"/>
      <c r="O16" s="4"/>
      <c r="P16" s="68"/>
      <c r="Q16" s="69"/>
    </row>
    <row r="17" spans="2:17" ht="15" customHeight="1" x14ac:dyDescent="0.25">
      <c r="B17" s="49"/>
      <c r="C17" s="66" t="s">
        <v>88</v>
      </c>
      <c r="D17" s="67"/>
      <c r="E17" s="95" t="s">
        <v>84</v>
      </c>
      <c r="F17" s="222" t="s">
        <v>84</v>
      </c>
      <c r="G17" s="220">
        <f>H17/$E$9</f>
        <v>1.554998220037372</v>
      </c>
      <c r="H17" s="221">
        <f>'Annuiteetgraafik PP'!F15</f>
        <v>36.542458170878241</v>
      </c>
      <c r="I17" s="246"/>
      <c r="J17" s="209" t="s">
        <v>79</v>
      </c>
      <c r="K17" s="68"/>
      <c r="O17" s="4"/>
      <c r="P17" s="68"/>
      <c r="Q17" s="69"/>
    </row>
    <row r="18" spans="2:17" ht="15" customHeight="1" x14ac:dyDescent="0.25">
      <c r="B18" s="15">
        <v>400</v>
      </c>
      <c r="C18" s="241" t="s">
        <v>18</v>
      </c>
      <c r="D18" s="231"/>
      <c r="E18" s="111">
        <v>1.67</v>
      </c>
      <c r="F18" s="47">
        <f>E18*$E$9</f>
        <v>39.244999999999997</v>
      </c>
      <c r="G18" s="220">
        <v>1.67</v>
      </c>
      <c r="H18" s="221">
        <f>G18*$E$9</f>
        <v>39.244999999999997</v>
      </c>
      <c r="I18" s="246"/>
      <c r="J18" s="252"/>
      <c r="O18" s="4"/>
      <c r="P18" s="68"/>
      <c r="Q18" s="69"/>
    </row>
    <row r="19" spans="2:17" ht="15" customHeight="1" x14ac:dyDescent="0.25">
      <c r="B19" s="15">
        <v>400</v>
      </c>
      <c r="C19" s="241" t="s">
        <v>89</v>
      </c>
      <c r="D19" s="231"/>
      <c r="E19" s="111">
        <f>F19/E9</f>
        <v>0.18099999999999999</v>
      </c>
      <c r="F19" s="47">
        <v>4.2534999999999998</v>
      </c>
      <c r="G19" s="218">
        <f>H19/$E$9</f>
        <v>0.18099999999999999</v>
      </c>
      <c r="H19" s="47">
        <v>4.2534999999999998</v>
      </c>
      <c r="I19" s="247"/>
      <c r="J19" s="253"/>
      <c r="O19" s="4"/>
      <c r="P19" s="68"/>
      <c r="Q19" s="69"/>
    </row>
    <row r="20" spans="2:17" ht="15" customHeight="1" x14ac:dyDescent="0.25">
      <c r="B20" s="15">
        <v>100</v>
      </c>
      <c r="C20" s="51" t="s">
        <v>19</v>
      </c>
      <c r="D20" s="52"/>
      <c r="E20" s="95">
        <v>0.39</v>
      </c>
      <c r="F20" s="47">
        <f>E20*$E$9</f>
        <v>9.1650000000000009</v>
      </c>
      <c r="G20" s="217">
        <v>0.39</v>
      </c>
      <c r="H20" s="221">
        <f>G20*$E$9</f>
        <v>9.1650000000000009</v>
      </c>
      <c r="I20" s="242" t="s">
        <v>20</v>
      </c>
      <c r="J20" s="253"/>
      <c r="K20" s="68"/>
      <c r="O20" s="4"/>
      <c r="P20" s="68"/>
      <c r="Q20" s="69"/>
    </row>
    <row r="21" spans="2:17" ht="15" customHeight="1" x14ac:dyDescent="0.25">
      <c r="B21" s="15">
        <v>200</v>
      </c>
      <c r="C21" s="14" t="s">
        <v>21</v>
      </c>
      <c r="D21" s="42"/>
      <c r="E21" s="95">
        <v>1.22</v>
      </c>
      <c r="F21" s="47">
        <f>$E$9*E21</f>
        <v>28.669999999999998</v>
      </c>
      <c r="G21" s="217">
        <v>1.22</v>
      </c>
      <c r="H21" s="221">
        <f>G21*$E$9</f>
        <v>28.669999999999998</v>
      </c>
      <c r="I21" s="243"/>
      <c r="J21" s="253"/>
      <c r="K21" s="68"/>
      <c r="O21" s="4"/>
      <c r="P21" s="68"/>
      <c r="Q21" s="69"/>
    </row>
    <row r="22" spans="2:17" ht="15" customHeight="1" x14ac:dyDescent="0.25">
      <c r="B22" s="15">
        <v>500</v>
      </c>
      <c r="C22" s="194" t="s">
        <v>22</v>
      </c>
      <c r="D22" s="191"/>
      <c r="E22" s="95">
        <v>0.01</v>
      </c>
      <c r="F22" s="47">
        <f>E22*$E$9</f>
        <v>0.23500000000000001</v>
      </c>
      <c r="G22" s="220">
        <v>0.01</v>
      </c>
      <c r="H22" s="221">
        <f>G22*$E$9</f>
        <v>0.23500000000000001</v>
      </c>
      <c r="I22" s="244"/>
      <c r="J22" s="254"/>
      <c r="K22" s="68"/>
      <c r="O22" s="4"/>
      <c r="P22" s="68"/>
      <c r="Q22" s="69"/>
    </row>
    <row r="23" spans="2:17" x14ac:dyDescent="0.25">
      <c r="B23" s="16"/>
      <c r="C23" s="17" t="s">
        <v>23</v>
      </c>
      <c r="D23" s="17"/>
      <c r="E23" s="18">
        <f>SUM(E14:E22)</f>
        <v>10.785893617021276</v>
      </c>
      <c r="F23" s="48">
        <f>SUM(F14:F22)</f>
        <v>253.46850000000001</v>
      </c>
      <c r="G23" s="229">
        <f>SUM(G14:G22)</f>
        <v>12.340891837058649</v>
      </c>
      <c r="H23" s="48">
        <f>SUM(H14:H22)</f>
        <v>290.01095817087827</v>
      </c>
      <c r="I23" s="44"/>
      <c r="J23" s="19"/>
      <c r="K23" s="68"/>
      <c r="P23" s="68"/>
      <c r="Q23" s="69"/>
    </row>
    <row r="24" spans="2:17" ht="13.9" x14ac:dyDescent="0.25">
      <c r="B24" s="20"/>
      <c r="C24" s="21"/>
      <c r="D24" s="21"/>
      <c r="E24" s="22"/>
      <c r="F24" s="54"/>
      <c r="G24" s="230"/>
      <c r="H24" s="54"/>
      <c r="I24" s="57"/>
      <c r="J24" s="23"/>
      <c r="K24" s="68"/>
      <c r="P24" s="68"/>
      <c r="Q24" s="69"/>
    </row>
    <row r="25" spans="2:17" ht="17.25" x14ac:dyDescent="0.25">
      <c r="B25" s="24" t="s">
        <v>24</v>
      </c>
      <c r="C25" s="17"/>
      <c r="D25" s="17"/>
      <c r="E25" s="25" t="s">
        <v>10</v>
      </c>
      <c r="F25" s="53" t="s">
        <v>11</v>
      </c>
      <c r="G25" s="25" t="s">
        <v>10</v>
      </c>
      <c r="H25" s="53" t="s">
        <v>11</v>
      </c>
      <c r="I25" s="55" t="s">
        <v>12</v>
      </c>
      <c r="J25" s="26" t="s">
        <v>13</v>
      </c>
      <c r="K25" s="68"/>
      <c r="P25" s="68"/>
      <c r="Q25" s="69"/>
    </row>
    <row r="26" spans="2:17" ht="15.75" customHeight="1" x14ac:dyDescent="0.25">
      <c r="B26" s="15">
        <v>300</v>
      </c>
      <c r="C26" s="231" t="s">
        <v>25</v>
      </c>
      <c r="D26" s="232"/>
      <c r="E26" s="112">
        <v>1.232</v>
      </c>
      <c r="F26" s="97">
        <f>E26*$E$9</f>
        <v>28.951999999999998</v>
      </c>
      <c r="G26" s="112">
        <v>1.232</v>
      </c>
      <c r="H26" s="216">
        <f>G26*$E$9</f>
        <v>28.951999999999998</v>
      </c>
      <c r="I26" s="215" t="s">
        <v>26</v>
      </c>
      <c r="J26" s="236" t="s">
        <v>27</v>
      </c>
      <c r="O26" s="4"/>
      <c r="P26" s="68"/>
      <c r="Q26" s="69"/>
    </row>
    <row r="27" spans="2:17" ht="15" customHeight="1" x14ac:dyDescent="0.25">
      <c r="B27" s="15">
        <v>600</v>
      </c>
      <c r="C27" s="14" t="s">
        <v>28</v>
      </c>
      <c r="D27" s="42"/>
      <c r="E27" s="112"/>
      <c r="F27" s="97"/>
      <c r="G27" s="219"/>
      <c r="H27" s="216"/>
      <c r="I27" s="227"/>
      <c r="J27" s="237"/>
      <c r="K27" s="68"/>
      <c r="O27" s="4"/>
      <c r="P27" s="68"/>
      <c r="Q27" s="69"/>
    </row>
    <row r="28" spans="2:17" ht="15" customHeight="1" x14ac:dyDescent="0.25">
      <c r="B28" s="15"/>
      <c r="C28" s="14">
        <v>610</v>
      </c>
      <c r="D28" s="42" t="s">
        <v>29</v>
      </c>
      <c r="E28" s="112">
        <v>0.35</v>
      </c>
      <c r="F28" s="97">
        <f>E28*$E$9</f>
        <v>8.2249999999999996</v>
      </c>
      <c r="G28" s="112">
        <v>0.35</v>
      </c>
      <c r="H28" s="216">
        <f>G28*$E$9</f>
        <v>8.2249999999999996</v>
      </c>
      <c r="I28" s="233" t="s">
        <v>30</v>
      </c>
      <c r="J28" s="237"/>
      <c r="K28" s="68"/>
      <c r="O28" s="4"/>
      <c r="P28" s="68"/>
      <c r="Q28" s="69"/>
    </row>
    <row r="29" spans="2:17" x14ac:dyDescent="0.25">
      <c r="B29" s="15"/>
      <c r="C29" s="14">
        <v>620</v>
      </c>
      <c r="D29" s="42" t="s">
        <v>31</v>
      </c>
      <c r="E29" s="112">
        <v>0.5</v>
      </c>
      <c r="F29" s="97">
        <f>E29*$E$9</f>
        <v>11.75</v>
      </c>
      <c r="G29" s="112">
        <v>0.5</v>
      </c>
      <c r="H29" s="216">
        <f>G29*$E$9</f>
        <v>11.75</v>
      </c>
      <c r="I29" s="234"/>
      <c r="J29" s="237"/>
      <c r="K29" s="68"/>
      <c r="O29" s="4"/>
      <c r="P29" s="68"/>
      <c r="Q29" s="69"/>
    </row>
    <row r="30" spans="2:17" x14ac:dyDescent="0.25">
      <c r="B30" s="15"/>
      <c r="C30" s="14">
        <v>630</v>
      </c>
      <c r="D30" s="42" t="s">
        <v>32</v>
      </c>
      <c r="E30" s="112">
        <v>0.11</v>
      </c>
      <c r="F30" s="97">
        <f>E30*$E$9</f>
        <v>2.585</v>
      </c>
      <c r="G30" s="112">
        <v>0.11</v>
      </c>
      <c r="H30" s="216">
        <f>G30*$E$9</f>
        <v>2.585</v>
      </c>
      <c r="I30" s="234"/>
      <c r="J30" s="237"/>
      <c r="K30" s="68"/>
      <c r="O30" s="4"/>
      <c r="P30" s="68"/>
      <c r="Q30" s="69"/>
    </row>
    <row r="31" spans="2:17" x14ac:dyDescent="0.25">
      <c r="B31" s="15">
        <v>700</v>
      </c>
      <c r="C31" s="231" t="s">
        <v>33</v>
      </c>
      <c r="D31" s="232"/>
      <c r="E31" s="112">
        <v>0</v>
      </c>
      <c r="F31" s="97">
        <f>E31*$E$9</f>
        <v>0</v>
      </c>
      <c r="G31" s="219">
        <v>0</v>
      </c>
      <c r="H31" s="216">
        <f>G31*$E$9</f>
        <v>0</v>
      </c>
      <c r="I31" s="215" t="s">
        <v>26</v>
      </c>
      <c r="J31" s="237"/>
      <c r="K31" s="68"/>
      <c r="O31" s="4"/>
      <c r="P31" s="68"/>
      <c r="Q31" s="69"/>
    </row>
    <row r="32" spans="2:17" ht="15.75" thickBot="1" x14ac:dyDescent="0.3">
      <c r="B32" s="27"/>
      <c r="C32" s="28" t="s">
        <v>34</v>
      </c>
      <c r="D32" s="28"/>
      <c r="E32" s="98">
        <f>SUM(E26:E31)</f>
        <v>2.1919999999999997</v>
      </c>
      <c r="F32" s="99">
        <f>SUM(F26:F31)</f>
        <v>51.512</v>
      </c>
      <c r="G32" s="98">
        <f>SUM(G26:G31)</f>
        <v>2.1919999999999997</v>
      </c>
      <c r="H32" s="99">
        <f>SUM(H26:H31)</f>
        <v>51.512</v>
      </c>
      <c r="I32" s="45"/>
      <c r="J32" s="29"/>
      <c r="K32" s="68"/>
      <c r="P32" s="68"/>
      <c r="Q32" s="69"/>
    </row>
    <row r="33" spans="2:11" ht="17.25" customHeight="1" x14ac:dyDescent="0.25">
      <c r="B33" s="30"/>
      <c r="C33" s="9"/>
      <c r="D33" s="9"/>
      <c r="E33" s="31"/>
      <c r="F33" s="32"/>
      <c r="G33" s="31"/>
      <c r="H33" s="32"/>
      <c r="I33" s="33"/>
      <c r="K33" s="68"/>
    </row>
    <row r="34" spans="2:11" x14ac:dyDescent="0.25">
      <c r="B34" s="238" t="s">
        <v>35</v>
      </c>
      <c r="C34" s="238"/>
      <c r="D34" s="238"/>
      <c r="E34" s="31">
        <f>E32+E23</f>
        <v>12.977893617021277</v>
      </c>
      <c r="F34" s="34">
        <f>F32+F23</f>
        <v>304.98050000000001</v>
      </c>
      <c r="G34" s="31">
        <f>G32+G23</f>
        <v>14.532891837058649</v>
      </c>
      <c r="H34" s="34">
        <f>H32+H23</f>
        <v>341.52295817087827</v>
      </c>
      <c r="I34" s="35"/>
    </row>
    <row r="35" spans="2:11" x14ac:dyDescent="0.25">
      <c r="B35" s="30" t="s">
        <v>36</v>
      </c>
      <c r="C35" s="192"/>
      <c r="D35" s="36">
        <v>0.2</v>
      </c>
      <c r="E35" s="94">
        <f>E34*D35</f>
        <v>2.5955787234042553</v>
      </c>
      <c r="F35" s="32">
        <f>F34*D35</f>
        <v>60.996100000000006</v>
      </c>
      <c r="G35" s="94">
        <f>G34*D35</f>
        <v>2.90657836741173</v>
      </c>
      <c r="H35" s="32">
        <f>H34*D35</f>
        <v>68.304591634175651</v>
      </c>
    </row>
    <row r="36" spans="2:11" x14ac:dyDescent="0.25">
      <c r="B36" s="9" t="s">
        <v>37</v>
      </c>
      <c r="C36" s="9"/>
      <c r="D36" s="9"/>
      <c r="E36" s="31">
        <f>E35+E34</f>
        <v>15.573472340425532</v>
      </c>
      <c r="F36" s="32">
        <f>F35+F34</f>
        <v>365.97660000000002</v>
      </c>
      <c r="G36" s="31">
        <f>G35+G34</f>
        <v>17.439470204470378</v>
      </c>
      <c r="H36" s="32">
        <f>H35+H34</f>
        <v>409.82754980505393</v>
      </c>
      <c r="I36" s="33"/>
    </row>
    <row r="37" spans="2:11" x14ac:dyDescent="0.25">
      <c r="B37" s="9" t="s">
        <v>38</v>
      </c>
      <c r="C37" s="9"/>
      <c r="D37" s="9"/>
      <c r="E37" s="223" t="s">
        <v>85</v>
      </c>
      <c r="F37" s="32">
        <f>F34*8</f>
        <v>2439.8440000000001</v>
      </c>
      <c r="G37" s="225" t="s">
        <v>86</v>
      </c>
      <c r="H37" s="32">
        <f>H34*12</f>
        <v>4098.2754980505397</v>
      </c>
      <c r="I37" s="37"/>
      <c r="J37" s="38"/>
    </row>
    <row r="38" spans="2:11" ht="15.75" thickBot="1" x14ac:dyDescent="0.3">
      <c r="B38" s="9" t="s">
        <v>40</v>
      </c>
      <c r="C38" s="9"/>
      <c r="D38" s="9"/>
      <c r="E38" s="224" t="s">
        <v>85</v>
      </c>
      <c r="F38" s="39">
        <f>F36*8</f>
        <v>2927.8128000000002</v>
      </c>
      <c r="G38" s="226" t="s">
        <v>86</v>
      </c>
      <c r="H38" s="39">
        <f>H36*12</f>
        <v>4917.9305976606474</v>
      </c>
      <c r="I38" s="40"/>
      <c r="J38" s="41"/>
    </row>
    <row r="39" spans="2:11" ht="15.75" x14ac:dyDescent="0.25">
      <c r="B39" s="239"/>
      <c r="C39" s="239"/>
      <c r="D39" s="239"/>
      <c r="E39" s="239"/>
      <c r="F39" s="239"/>
      <c r="G39" s="208"/>
      <c r="H39" s="208"/>
      <c r="I39" s="193"/>
      <c r="J39" s="2"/>
    </row>
    <row r="40" spans="2:11" ht="54" customHeight="1" x14ac:dyDescent="0.25">
      <c r="B40" s="235" t="s">
        <v>41</v>
      </c>
      <c r="C40" s="235"/>
      <c r="D40" s="235"/>
      <c r="E40" s="235"/>
      <c r="F40" s="235"/>
      <c r="G40" s="235"/>
      <c r="H40" s="235"/>
      <c r="I40" s="235"/>
      <c r="J40" s="235"/>
    </row>
    <row r="41" spans="2:11" ht="15.75" x14ac:dyDescent="0.25">
      <c r="B41" s="96"/>
      <c r="C41" s="2"/>
      <c r="D41" s="2"/>
      <c r="E41" s="2"/>
      <c r="F41" s="2"/>
      <c r="G41" s="2"/>
      <c r="H41" s="2"/>
      <c r="I41" s="2"/>
      <c r="J41" s="2"/>
    </row>
    <row r="42" spans="2:11" ht="15.75" x14ac:dyDescent="0.25">
      <c r="B42" s="2"/>
      <c r="C42" s="2"/>
      <c r="D42" s="2"/>
      <c r="E42" s="2"/>
      <c r="F42" s="2"/>
      <c r="G42" s="2"/>
      <c r="H42" s="2"/>
      <c r="I42" s="2"/>
      <c r="J42" s="2"/>
    </row>
    <row r="43" spans="2:11" x14ac:dyDescent="0.25">
      <c r="B43" s="10" t="s">
        <v>42</v>
      </c>
      <c r="C43" s="10"/>
      <c r="D43" s="10"/>
      <c r="E43" s="10" t="s">
        <v>43</v>
      </c>
    </row>
    <row r="45" spans="2:11" x14ac:dyDescent="0.25">
      <c r="B45" s="56" t="s">
        <v>44</v>
      </c>
      <c r="C45" s="56"/>
      <c r="D45" s="56"/>
      <c r="E45" s="56" t="s">
        <v>44</v>
      </c>
      <c r="F45" s="56"/>
      <c r="G45" s="56"/>
      <c r="H45" s="56"/>
      <c r="I45" s="56"/>
    </row>
    <row r="46" spans="2:11" ht="15.75" x14ac:dyDescent="0.25">
      <c r="B46" s="2"/>
      <c r="C46" s="2"/>
      <c r="D46" s="2"/>
      <c r="E46" s="2"/>
      <c r="F46" s="2"/>
      <c r="G46" s="2"/>
      <c r="H46" s="2"/>
      <c r="I46" s="2"/>
      <c r="J46" s="2"/>
    </row>
  </sheetData>
  <mergeCells count="15">
    <mergeCell ref="A4:J4"/>
    <mergeCell ref="C18:D18"/>
    <mergeCell ref="I20:I22"/>
    <mergeCell ref="C26:D26"/>
    <mergeCell ref="C19:D19"/>
    <mergeCell ref="I14:I19"/>
    <mergeCell ref="E12:F12"/>
    <mergeCell ref="G12:H12"/>
    <mergeCell ref="J18:J22"/>
    <mergeCell ref="C31:D31"/>
    <mergeCell ref="I28:I30"/>
    <mergeCell ref="B40:J40"/>
    <mergeCell ref="J26:J31"/>
    <mergeCell ref="B34:D34"/>
    <mergeCell ref="B39:F39"/>
  </mergeCells>
  <pageMargins left="0.7" right="0.7" top="0.75" bottom="0.75" header="0.3" footer="0.3"/>
  <pageSetup paperSize="9" orientation="portrait" r:id="rId1"/>
  <ignoredErrors>
    <ignoredError sqref="F35 F14:F16 F21 G14:G1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D71E3-FAC5-4890-B9AE-4E8DF4953F72}">
  <dimension ref="A1:P376"/>
  <sheetViews>
    <sheetView workbookViewId="0">
      <selection activeCell="E9" sqref="E9"/>
    </sheetView>
  </sheetViews>
  <sheetFormatPr defaultColWidth="9.140625" defaultRowHeight="15" x14ac:dyDescent="0.25"/>
  <cols>
    <col min="1" max="1" width="9.140625" style="85" customWidth="1"/>
    <col min="2" max="2" width="7.85546875" style="85" customWidth="1"/>
    <col min="3" max="3" width="14.7109375" style="85" customWidth="1"/>
    <col min="4" max="4" width="14.28515625" style="85" customWidth="1"/>
    <col min="5" max="7" width="14.7109375" style="85" customWidth="1"/>
    <col min="8" max="10" width="9.140625" style="85"/>
    <col min="11" max="11" width="11" style="85" customWidth="1"/>
    <col min="12" max="16384" width="9.140625" style="85"/>
  </cols>
  <sheetData>
    <row r="1" spans="1:16" x14ac:dyDescent="0.25">
      <c r="A1" s="70"/>
      <c r="B1" s="70"/>
      <c r="C1" s="70"/>
      <c r="D1" s="70"/>
      <c r="E1" s="70"/>
      <c r="F1" s="70"/>
      <c r="G1" s="71"/>
    </row>
    <row r="2" spans="1:16" x14ac:dyDescent="0.25">
      <c r="A2" s="70"/>
      <c r="B2" s="70"/>
      <c r="C2" s="70"/>
      <c r="D2" s="70"/>
      <c r="E2" s="70"/>
      <c r="F2" s="72"/>
      <c r="G2" s="73"/>
    </row>
    <row r="3" spans="1:16" x14ac:dyDescent="0.25">
      <c r="A3" s="70"/>
      <c r="B3" s="70"/>
      <c r="C3" s="70"/>
      <c r="D3" s="70"/>
      <c r="E3" s="70"/>
      <c r="F3" s="72"/>
      <c r="G3" s="73"/>
      <c r="K3" s="113" t="s">
        <v>2</v>
      </c>
      <c r="L3" s="113" t="s">
        <v>45</v>
      </c>
      <c r="M3" s="90"/>
    </row>
    <row r="4" spans="1:16" ht="21" x14ac:dyDescent="0.35">
      <c r="A4" s="70"/>
      <c r="B4" s="74" t="s">
        <v>46</v>
      </c>
      <c r="C4" s="70"/>
      <c r="D4" s="70"/>
      <c r="E4" s="75"/>
      <c r="F4" s="76"/>
      <c r="G4" s="70"/>
      <c r="K4" s="114" t="s">
        <v>47</v>
      </c>
      <c r="L4" s="115">
        <v>23.5</v>
      </c>
      <c r="M4" s="116">
        <f>L4/$L$9</f>
        <v>1.4547480500185712E-2</v>
      </c>
      <c r="N4" s="93"/>
      <c r="O4" s="92"/>
    </row>
    <row r="5" spans="1:16" x14ac:dyDescent="0.25">
      <c r="A5" s="70"/>
      <c r="B5" s="70"/>
      <c r="C5" s="70"/>
      <c r="D5" s="70"/>
      <c r="E5" s="70"/>
      <c r="F5" s="76"/>
      <c r="G5" s="70"/>
      <c r="K5" s="114" t="s">
        <v>48</v>
      </c>
      <c r="L5" s="115">
        <v>0</v>
      </c>
      <c r="M5" s="116">
        <f>L5/$L$9</f>
        <v>0</v>
      </c>
      <c r="N5" s="91"/>
      <c r="O5" s="92"/>
    </row>
    <row r="6" spans="1:16" x14ac:dyDescent="0.25">
      <c r="A6" s="70"/>
      <c r="B6" s="77" t="s">
        <v>49</v>
      </c>
      <c r="C6" s="78"/>
      <c r="D6" s="79"/>
      <c r="E6" s="117">
        <v>44317</v>
      </c>
      <c r="F6" s="80"/>
      <c r="G6" s="255"/>
      <c r="H6" s="256"/>
      <c r="I6" s="256"/>
      <c r="J6" s="256"/>
      <c r="K6" s="114" t="s">
        <v>50</v>
      </c>
      <c r="L6" s="115">
        <v>0</v>
      </c>
      <c r="M6" s="116">
        <f>L6/$L$9</f>
        <v>0</v>
      </c>
      <c r="N6" s="101"/>
      <c r="O6" s="101"/>
    </row>
    <row r="7" spans="1:16" x14ac:dyDescent="0.25">
      <c r="A7" s="70"/>
      <c r="B7" s="81" t="s">
        <v>51</v>
      </c>
      <c r="C7" s="88"/>
      <c r="E7" s="102">
        <v>360</v>
      </c>
      <c r="F7" s="82" t="s">
        <v>39</v>
      </c>
      <c r="G7" s="255"/>
      <c r="H7" s="256"/>
      <c r="I7" s="256"/>
      <c r="J7" s="256"/>
      <c r="K7" s="114" t="s">
        <v>52</v>
      </c>
      <c r="L7" s="115">
        <v>0</v>
      </c>
      <c r="M7" s="116">
        <f>L7/$L$9</f>
        <v>0</v>
      </c>
      <c r="N7" s="103"/>
      <c r="O7" s="103"/>
    </row>
    <row r="8" spans="1:16" x14ac:dyDescent="0.25">
      <c r="A8" s="70"/>
      <c r="B8" s="81" t="s">
        <v>53</v>
      </c>
      <c r="C8" s="88"/>
      <c r="D8" s="104">
        <f>E6-1</f>
        <v>44316</v>
      </c>
      <c r="E8" s="118">
        <v>252922.97000000006</v>
      </c>
      <c r="F8" s="82" t="s">
        <v>54</v>
      </c>
      <c r="G8" s="70"/>
      <c r="K8" s="114" t="s">
        <v>55</v>
      </c>
      <c r="L8" s="115">
        <v>0</v>
      </c>
      <c r="M8" s="116">
        <f>L8/$L$9</f>
        <v>0</v>
      </c>
      <c r="N8" s="103"/>
      <c r="O8" s="103"/>
    </row>
    <row r="9" spans="1:16" x14ac:dyDescent="0.25">
      <c r="A9" s="70"/>
      <c r="B9" s="81" t="s">
        <v>53</v>
      </c>
      <c r="C9" s="88"/>
      <c r="D9" s="104">
        <f>EDATE(D8,E7)</f>
        <v>55273</v>
      </c>
      <c r="E9" s="118">
        <v>147482.57000000007</v>
      </c>
      <c r="F9" s="82" t="s">
        <v>54</v>
      </c>
      <c r="G9" s="70"/>
      <c r="K9" s="119" t="s">
        <v>56</v>
      </c>
      <c r="L9" s="120">
        <v>1615.4</v>
      </c>
      <c r="M9" s="119"/>
      <c r="N9" s="103"/>
      <c r="O9" s="103"/>
    </row>
    <row r="10" spans="1:16" x14ac:dyDescent="0.25">
      <c r="A10" s="70"/>
      <c r="B10" s="81" t="s">
        <v>57</v>
      </c>
      <c r="C10" s="88"/>
      <c r="E10" s="121">
        <f>M4</f>
        <v>1.4547480500185712E-2</v>
      </c>
      <c r="F10" s="82"/>
      <c r="G10" s="70"/>
      <c r="M10" s="106"/>
      <c r="N10" s="106"/>
      <c r="O10" s="106"/>
    </row>
    <row r="11" spans="1:16" x14ac:dyDescent="0.25">
      <c r="A11" s="70"/>
      <c r="B11" s="81" t="s">
        <v>58</v>
      </c>
      <c r="C11" s="88"/>
      <c r="E11" s="122">
        <f>ROUND(E8*E10,2)</f>
        <v>3679.39</v>
      </c>
      <c r="F11" s="82" t="s">
        <v>54</v>
      </c>
      <c r="G11" s="70"/>
      <c r="M11" s="106"/>
      <c r="N11" s="106"/>
      <c r="O11" s="106"/>
    </row>
    <row r="12" spans="1:16" x14ac:dyDescent="0.25">
      <c r="A12" s="70"/>
      <c r="B12" s="81" t="s">
        <v>59</v>
      </c>
      <c r="C12" s="88"/>
      <c r="E12" s="122">
        <f>ROUND(E9*E10,2)</f>
        <v>2145.5</v>
      </c>
      <c r="F12" s="82" t="s">
        <v>54</v>
      </c>
      <c r="G12" s="70"/>
      <c r="K12" s="123"/>
      <c r="L12" s="123"/>
      <c r="M12" s="103"/>
      <c r="N12" s="103"/>
      <c r="O12" s="103"/>
      <c r="P12" s="106"/>
    </row>
    <row r="13" spans="1:16" x14ac:dyDescent="0.25">
      <c r="A13" s="70"/>
      <c r="B13" s="124" t="s">
        <v>60</v>
      </c>
      <c r="C13" s="125"/>
      <c r="D13" s="126"/>
      <c r="E13" s="127">
        <v>3.9E-2</v>
      </c>
      <c r="F13" s="83"/>
      <c r="G13" s="84"/>
      <c r="K13" s="123"/>
      <c r="L13" s="123"/>
      <c r="M13" s="103"/>
      <c r="N13" s="103"/>
      <c r="O13" s="103"/>
      <c r="P13" s="106"/>
    </row>
    <row r="14" spans="1:16" x14ac:dyDescent="0.25">
      <c r="A14" s="70"/>
      <c r="B14" s="102"/>
      <c r="C14" s="88"/>
      <c r="E14" s="107"/>
      <c r="F14" s="102"/>
      <c r="G14" s="84"/>
      <c r="K14" s="123"/>
      <c r="L14" s="123"/>
      <c r="M14" s="103"/>
      <c r="N14" s="103"/>
      <c r="O14" s="103"/>
      <c r="P14" s="106"/>
    </row>
    <row r="15" spans="1:16" x14ac:dyDescent="0.25">
      <c r="K15" s="123"/>
      <c r="L15" s="206"/>
      <c r="M15" s="103"/>
      <c r="N15" s="103"/>
      <c r="O15" s="103"/>
      <c r="P15" s="106"/>
    </row>
    <row r="16" spans="1:16" ht="15.75" thickBot="1" x14ac:dyDescent="0.3">
      <c r="A16" s="86" t="s">
        <v>61</v>
      </c>
      <c r="B16" s="86" t="s">
        <v>62</v>
      </c>
      <c r="C16" s="86" t="s">
        <v>63</v>
      </c>
      <c r="D16" s="86" t="s">
        <v>64</v>
      </c>
      <c r="E16" s="86" t="s">
        <v>65</v>
      </c>
      <c r="F16" s="86" t="s">
        <v>66</v>
      </c>
      <c r="G16" s="86" t="s">
        <v>67</v>
      </c>
      <c r="K16" s="123"/>
      <c r="L16" s="123"/>
      <c r="M16" s="103"/>
      <c r="N16" s="103"/>
      <c r="O16" s="103"/>
      <c r="P16" s="106"/>
    </row>
    <row r="17" spans="1:16" x14ac:dyDescent="0.25">
      <c r="A17" s="87">
        <f>E6</f>
        <v>44317</v>
      </c>
      <c r="B17" s="88">
        <v>1</v>
      </c>
      <c r="C17" s="76">
        <f>E11</f>
        <v>3679.39</v>
      </c>
      <c r="D17" s="89">
        <f>ROUND(C17*$E$13/12,2)</f>
        <v>11.96</v>
      </c>
      <c r="E17" s="89">
        <f>F17-D17</f>
        <v>2.25</v>
      </c>
      <c r="F17" s="89">
        <f>ROUND(PMT($E$13/12,E7,-E11,E12),2)</f>
        <v>14.21</v>
      </c>
      <c r="G17" s="89">
        <f>C17-E17</f>
        <v>3677.14</v>
      </c>
      <c r="K17" s="123"/>
      <c r="L17" s="123"/>
      <c r="M17" s="103"/>
      <c r="N17" s="103"/>
      <c r="O17" s="103"/>
      <c r="P17" s="106"/>
    </row>
    <row r="18" spans="1:16" x14ac:dyDescent="0.25">
      <c r="A18" s="87">
        <f>EDATE(A17,1)</f>
        <v>44348</v>
      </c>
      <c r="B18" s="88">
        <v>2</v>
      </c>
      <c r="C18" s="76">
        <f>G17</f>
        <v>3677.14</v>
      </c>
      <c r="D18" s="89">
        <f t="shared" ref="D18:D75" si="0">ROUND(C18*$E$13/12,2)</f>
        <v>11.95</v>
      </c>
      <c r="E18" s="89">
        <f>F18-D18</f>
        <v>2.2600000000000016</v>
      </c>
      <c r="F18" s="89">
        <f>F17</f>
        <v>14.21</v>
      </c>
      <c r="G18" s="89">
        <f t="shared" ref="G18:G75" si="1">C18-E18</f>
        <v>3674.8799999999997</v>
      </c>
      <c r="K18" s="123"/>
      <c r="L18" s="123"/>
      <c r="M18" s="103"/>
      <c r="N18" s="103"/>
      <c r="O18" s="103"/>
      <c r="P18" s="106"/>
    </row>
    <row r="19" spans="1:16" x14ac:dyDescent="0.25">
      <c r="A19" s="87">
        <f>EDATE(A18,1)</f>
        <v>44378</v>
      </c>
      <c r="B19" s="88">
        <v>3</v>
      </c>
      <c r="C19" s="76">
        <f>G18</f>
        <v>3674.8799999999997</v>
      </c>
      <c r="D19" s="89">
        <f t="shared" si="0"/>
        <v>11.94</v>
      </c>
      <c r="E19" s="89">
        <f>F19-D19</f>
        <v>2.2700000000000014</v>
      </c>
      <c r="F19" s="89">
        <f t="shared" ref="F19:F82" si="2">F18</f>
        <v>14.21</v>
      </c>
      <c r="G19" s="89">
        <f t="shared" si="1"/>
        <v>3672.6099999999997</v>
      </c>
      <c r="K19" s="123"/>
      <c r="L19" s="123"/>
      <c r="M19" s="103"/>
      <c r="N19" s="103"/>
      <c r="O19" s="103"/>
      <c r="P19" s="106"/>
    </row>
    <row r="20" spans="1:16" x14ac:dyDescent="0.25">
      <c r="A20" s="87">
        <f t="shared" ref="A20:A83" si="3">EDATE(A19,1)</f>
        <v>44409</v>
      </c>
      <c r="B20" s="88">
        <v>4</v>
      </c>
      <c r="C20" s="76">
        <f t="shared" ref="C20:C75" si="4">G19</f>
        <v>3672.6099999999997</v>
      </c>
      <c r="D20" s="89">
        <f t="shared" si="0"/>
        <v>11.94</v>
      </c>
      <c r="E20" s="89">
        <f t="shared" ref="E20:E75" si="5">F20-D20</f>
        <v>2.2700000000000014</v>
      </c>
      <c r="F20" s="89">
        <f t="shared" si="2"/>
        <v>14.21</v>
      </c>
      <c r="G20" s="89">
        <f t="shared" si="1"/>
        <v>3670.3399999999997</v>
      </c>
      <c r="K20" s="123"/>
      <c r="L20" s="123"/>
      <c r="M20" s="103"/>
      <c r="N20" s="103"/>
      <c r="O20" s="103"/>
      <c r="P20" s="106"/>
    </row>
    <row r="21" spans="1:16" x14ac:dyDescent="0.25">
      <c r="A21" s="87">
        <f t="shared" si="3"/>
        <v>44440</v>
      </c>
      <c r="B21" s="88">
        <v>5</v>
      </c>
      <c r="C21" s="76">
        <f t="shared" si="4"/>
        <v>3670.3399999999997</v>
      </c>
      <c r="D21" s="89">
        <f t="shared" si="0"/>
        <v>11.93</v>
      </c>
      <c r="E21" s="89">
        <f t="shared" si="5"/>
        <v>2.2800000000000011</v>
      </c>
      <c r="F21" s="89">
        <f t="shared" si="2"/>
        <v>14.21</v>
      </c>
      <c r="G21" s="89">
        <f t="shared" si="1"/>
        <v>3668.0599999999995</v>
      </c>
      <c r="K21" s="123"/>
      <c r="L21" s="123"/>
      <c r="M21" s="103"/>
      <c r="N21" s="103"/>
      <c r="O21" s="103"/>
      <c r="P21" s="106"/>
    </row>
    <row r="22" spans="1:16" x14ac:dyDescent="0.25">
      <c r="A22" s="87">
        <f t="shared" si="3"/>
        <v>44470</v>
      </c>
      <c r="B22" s="88">
        <v>6</v>
      </c>
      <c r="C22" s="76">
        <f t="shared" si="4"/>
        <v>3668.0599999999995</v>
      </c>
      <c r="D22" s="89">
        <f t="shared" si="0"/>
        <v>11.92</v>
      </c>
      <c r="E22" s="89">
        <f t="shared" si="5"/>
        <v>2.2900000000000009</v>
      </c>
      <c r="F22" s="89">
        <f t="shared" si="2"/>
        <v>14.21</v>
      </c>
      <c r="G22" s="89">
        <f t="shared" si="1"/>
        <v>3665.7699999999995</v>
      </c>
      <c r="K22" s="123"/>
      <c r="L22" s="123"/>
      <c r="M22" s="103"/>
      <c r="N22" s="103"/>
      <c r="O22" s="103"/>
      <c r="P22" s="106"/>
    </row>
    <row r="23" spans="1:16" x14ac:dyDescent="0.25">
      <c r="A23" s="87">
        <f t="shared" si="3"/>
        <v>44501</v>
      </c>
      <c r="B23" s="88">
        <v>7</v>
      </c>
      <c r="C23" s="76">
        <f t="shared" si="4"/>
        <v>3665.7699999999995</v>
      </c>
      <c r="D23" s="89">
        <f t="shared" si="0"/>
        <v>11.91</v>
      </c>
      <c r="E23" s="89">
        <f t="shared" si="5"/>
        <v>2.3000000000000007</v>
      </c>
      <c r="F23" s="89">
        <f t="shared" si="2"/>
        <v>14.21</v>
      </c>
      <c r="G23" s="89">
        <f t="shared" si="1"/>
        <v>3663.4699999999993</v>
      </c>
      <c r="K23" s="123"/>
      <c r="L23" s="123"/>
      <c r="M23" s="103"/>
      <c r="N23" s="103"/>
      <c r="O23" s="103"/>
      <c r="P23" s="106"/>
    </row>
    <row r="24" spans="1:16" x14ac:dyDescent="0.25">
      <c r="A24" s="87">
        <f>EDATE(A23,1)</f>
        <v>44531</v>
      </c>
      <c r="B24" s="88">
        <v>8</v>
      </c>
      <c r="C24" s="76">
        <f t="shared" si="4"/>
        <v>3663.4699999999993</v>
      </c>
      <c r="D24" s="89">
        <f t="shared" si="0"/>
        <v>11.91</v>
      </c>
      <c r="E24" s="89">
        <f t="shared" si="5"/>
        <v>2.3000000000000007</v>
      </c>
      <c r="F24" s="89">
        <f t="shared" si="2"/>
        <v>14.21</v>
      </c>
      <c r="G24" s="89">
        <f t="shared" si="1"/>
        <v>3661.1699999999992</v>
      </c>
      <c r="K24" s="123"/>
      <c r="L24" s="123"/>
      <c r="M24" s="103"/>
      <c r="N24" s="103"/>
      <c r="O24" s="103"/>
      <c r="P24" s="106"/>
    </row>
    <row r="25" spans="1:16" x14ac:dyDescent="0.25">
      <c r="A25" s="87">
        <f t="shared" si="3"/>
        <v>44562</v>
      </c>
      <c r="B25" s="88">
        <v>9</v>
      </c>
      <c r="C25" s="76">
        <f t="shared" si="4"/>
        <v>3661.1699999999992</v>
      </c>
      <c r="D25" s="89">
        <f t="shared" si="0"/>
        <v>11.9</v>
      </c>
      <c r="E25" s="89">
        <f t="shared" si="5"/>
        <v>2.3100000000000005</v>
      </c>
      <c r="F25" s="89">
        <f t="shared" si="2"/>
        <v>14.21</v>
      </c>
      <c r="G25" s="89">
        <f t="shared" si="1"/>
        <v>3658.8599999999992</v>
      </c>
      <c r="K25" s="123"/>
      <c r="L25" s="123"/>
      <c r="M25" s="103"/>
      <c r="N25" s="103"/>
      <c r="O25" s="103"/>
      <c r="P25" s="106"/>
    </row>
    <row r="26" spans="1:16" x14ac:dyDescent="0.25">
      <c r="A26" s="87">
        <f t="shared" si="3"/>
        <v>44593</v>
      </c>
      <c r="B26" s="88">
        <v>10</v>
      </c>
      <c r="C26" s="76">
        <f t="shared" si="4"/>
        <v>3658.8599999999992</v>
      </c>
      <c r="D26" s="89">
        <f t="shared" si="0"/>
        <v>11.89</v>
      </c>
      <c r="E26" s="89">
        <f t="shared" si="5"/>
        <v>2.3200000000000003</v>
      </c>
      <c r="F26" s="89">
        <f t="shared" si="2"/>
        <v>14.21</v>
      </c>
      <c r="G26" s="89">
        <f t="shared" si="1"/>
        <v>3656.5399999999991</v>
      </c>
      <c r="K26" s="123"/>
      <c r="L26" s="123"/>
      <c r="M26" s="103"/>
      <c r="N26" s="103"/>
      <c r="O26" s="103"/>
      <c r="P26" s="106"/>
    </row>
    <row r="27" spans="1:16" x14ac:dyDescent="0.25">
      <c r="A27" s="87">
        <f t="shared" si="3"/>
        <v>44621</v>
      </c>
      <c r="B27" s="88">
        <v>11</v>
      </c>
      <c r="C27" s="76">
        <f t="shared" si="4"/>
        <v>3656.5399999999991</v>
      </c>
      <c r="D27" s="89">
        <f t="shared" si="0"/>
        <v>11.88</v>
      </c>
      <c r="E27" s="89">
        <f t="shared" si="5"/>
        <v>2.33</v>
      </c>
      <c r="F27" s="89">
        <f t="shared" si="2"/>
        <v>14.21</v>
      </c>
      <c r="G27" s="89">
        <f t="shared" si="1"/>
        <v>3654.2099999999991</v>
      </c>
    </row>
    <row r="28" spans="1:16" x14ac:dyDescent="0.25">
      <c r="A28" s="87">
        <f t="shared" si="3"/>
        <v>44652</v>
      </c>
      <c r="B28" s="88">
        <v>12</v>
      </c>
      <c r="C28" s="76">
        <f t="shared" si="4"/>
        <v>3654.2099999999991</v>
      </c>
      <c r="D28" s="89">
        <f t="shared" si="0"/>
        <v>11.88</v>
      </c>
      <c r="E28" s="89">
        <f t="shared" si="5"/>
        <v>2.33</v>
      </c>
      <c r="F28" s="89">
        <f t="shared" si="2"/>
        <v>14.21</v>
      </c>
      <c r="G28" s="89">
        <f t="shared" si="1"/>
        <v>3651.8799999999992</v>
      </c>
    </row>
    <row r="29" spans="1:16" x14ac:dyDescent="0.25">
      <c r="A29" s="87">
        <f t="shared" si="3"/>
        <v>44682</v>
      </c>
      <c r="B29" s="88">
        <v>13</v>
      </c>
      <c r="C29" s="76">
        <f t="shared" si="4"/>
        <v>3651.8799999999992</v>
      </c>
      <c r="D29" s="89">
        <f t="shared" si="0"/>
        <v>11.87</v>
      </c>
      <c r="E29" s="89">
        <f t="shared" si="5"/>
        <v>2.3400000000000016</v>
      </c>
      <c r="F29" s="89">
        <f t="shared" si="2"/>
        <v>14.21</v>
      </c>
      <c r="G29" s="89">
        <f t="shared" si="1"/>
        <v>3649.5399999999991</v>
      </c>
    </row>
    <row r="30" spans="1:16" x14ac:dyDescent="0.25">
      <c r="A30" s="87">
        <f t="shared" si="3"/>
        <v>44713</v>
      </c>
      <c r="B30" s="88">
        <v>14</v>
      </c>
      <c r="C30" s="76">
        <f t="shared" si="4"/>
        <v>3649.5399999999991</v>
      </c>
      <c r="D30" s="89">
        <f t="shared" si="0"/>
        <v>11.86</v>
      </c>
      <c r="E30" s="89">
        <f t="shared" si="5"/>
        <v>2.3500000000000014</v>
      </c>
      <c r="F30" s="89">
        <f t="shared" si="2"/>
        <v>14.21</v>
      </c>
      <c r="G30" s="89">
        <f t="shared" si="1"/>
        <v>3647.1899999999991</v>
      </c>
    </row>
    <row r="31" spans="1:16" x14ac:dyDescent="0.25">
      <c r="A31" s="87">
        <f t="shared" si="3"/>
        <v>44743</v>
      </c>
      <c r="B31" s="88">
        <v>15</v>
      </c>
      <c r="C31" s="76">
        <f t="shared" si="4"/>
        <v>3647.1899999999991</v>
      </c>
      <c r="D31" s="89">
        <f t="shared" si="0"/>
        <v>11.85</v>
      </c>
      <c r="E31" s="89">
        <f t="shared" si="5"/>
        <v>2.3600000000000012</v>
      </c>
      <c r="F31" s="89">
        <f t="shared" si="2"/>
        <v>14.21</v>
      </c>
      <c r="G31" s="89">
        <f t="shared" si="1"/>
        <v>3644.829999999999</v>
      </c>
    </row>
    <row r="32" spans="1:16" x14ac:dyDescent="0.25">
      <c r="A32" s="87">
        <f t="shared" si="3"/>
        <v>44774</v>
      </c>
      <c r="B32" s="88">
        <v>16</v>
      </c>
      <c r="C32" s="76">
        <f t="shared" si="4"/>
        <v>3644.829999999999</v>
      </c>
      <c r="D32" s="89">
        <f t="shared" si="0"/>
        <v>11.85</v>
      </c>
      <c r="E32" s="89">
        <f t="shared" si="5"/>
        <v>2.3600000000000012</v>
      </c>
      <c r="F32" s="89">
        <f t="shared" si="2"/>
        <v>14.21</v>
      </c>
      <c r="G32" s="89">
        <f t="shared" si="1"/>
        <v>3642.4699999999989</v>
      </c>
    </row>
    <row r="33" spans="1:7" x14ac:dyDescent="0.25">
      <c r="A33" s="87">
        <f t="shared" si="3"/>
        <v>44805</v>
      </c>
      <c r="B33" s="88">
        <v>17</v>
      </c>
      <c r="C33" s="76">
        <f t="shared" si="4"/>
        <v>3642.4699999999989</v>
      </c>
      <c r="D33" s="89">
        <f t="shared" si="0"/>
        <v>11.84</v>
      </c>
      <c r="E33" s="89">
        <f t="shared" si="5"/>
        <v>2.370000000000001</v>
      </c>
      <c r="F33" s="89">
        <f t="shared" si="2"/>
        <v>14.21</v>
      </c>
      <c r="G33" s="89">
        <f t="shared" si="1"/>
        <v>3640.099999999999</v>
      </c>
    </row>
    <row r="34" spans="1:7" x14ac:dyDescent="0.25">
      <c r="A34" s="87">
        <f t="shared" si="3"/>
        <v>44835</v>
      </c>
      <c r="B34" s="88">
        <v>18</v>
      </c>
      <c r="C34" s="76">
        <f t="shared" si="4"/>
        <v>3640.099999999999</v>
      </c>
      <c r="D34" s="89">
        <f t="shared" si="0"/>
        <v>11.83</v>
      </c>
      <c r="E34" s="89">
        <f t="shared" si="5"/>
        <v>2.3800000000000008</v>
      </c>
      <c r="F34" s="89">
        <f t="shared" si="2"/>
        <v>14.21</v>
      </c>
      <c r="G34" s="89">
        <f t="shared" si="1"/>
        <v>3637.7199999999989</v>
      </c>
    </row>
    <row r="35" spans="1:7" x14ac:dyDescent="0.25">
      <c r="A35" s="87">
        <f t="shared" si="3"/>
        <v>44866</v>
      </c>
      <c r="B35" s="88">
        <v>19</v>
      </c>
      <c r="C35" s="76">
        <f t="shared" si="4"/>
        <v>3637.7199999999989</v>
      </c>
      <c r="D35" s="89">
        <f t="shared" si="0"/>
        <v>11.82</v>
      </c>
      <c r="E35" s="89">
        <f t="shared" si="5"/>
        <v>2.3900000000000006</v>
      </c>
      <c r="F35" s="89">
        <f t="shared" si="2"/>
        <v>14.21</v>
      </c>
      <c r="G35" s="89">
        <f t="shared" si="1"/>
        <v>3635.329999999999</v>
      </c>
    </row>
    <row r="36" spans="1:7" x14ac:dyDescent="0.25">
      <c r="A36" s="87">
        <f t="shared" si="3"/>
        <v>44896</v>
      </c>
      <c r="B36" s="88">
        <v>20</v>
      </c>
      <c r="C36" s="76">
        <f t="shared" si="4"/>
        <v>3635.329999999999</v>
      </c>
      <c r="D36" s="89">
        <f t="shared" si="0"/>
        <v>11.81</v>
      </c>
      <c r="E36" s="89">
        <f t="shared" si="5"/>
        <v>2.4000000000000004</v>
      </c>
      <c r="F36" s="89">
        <f t="shared" si="2"/>
        <v>14.21</v>
      </c>
      <c r="G36" s="89">
        <f t="shared" si="1"/>
        <v>3632.9299999999989</v>
      </c>
    </row>
    <row r="37" spans="1:7" x14ac:dyDescent="0.25">
      <c r="A37" s="87">
        <f t="shared" si="3"/>
        <v>44927</v>
      </c>
      <c r="B37" s="88">
        <v>21</v>
      </c>
      <c r="C37" s="76">
        <f t="shared" si="4"/>
        <v>3632.9299999999989</v>
      </c>
      <c r="D37" s="89">
        <f t="shared" si="0"/>
        <v>11.81</v>
      </c>
      <c r="E37" s="89">
        <f t="shared" si="5"/>
        <v>2.4000000000000004</v>
      </c>
      <c r="F37" s="89">
        <f t="shared" si="2"/>
        <v>14.21</v>
      </c>
      <c r="G37" s="89">
        <f t="shared" si="1"/>
        <v>3630.5299999999988</v>
      </c>
    </row>
    <row r="38" spans="1:7" x14ac:dyDescent="0.25">
      <c r="A38" s="87">
        <f t="shared" si="3"/>
        <v>44958</v>
      </c>
      <c r="B38" s="88">
        <v>22</v>
      </c>
      <c r="C38" s="76">
        <f t="shared" si="4"/>
        <v>3630.5299999999988</v>
      </c>
      <c r="D38" s="89">
        <f t="shared" si="0"/>
        <v>11.8</v>
      </c>
      <c r="E38" s="89">
        <f t="shared" si="5"/>
        <v>2.41</v>
      </c>
      <c r="F38" s="89">
        <f t="shared" si="2"/>
        <v>14.21</v>
      </c>
      <c r="G38" s="89">
        <f t="shared" si="1"/>
        <v>3628.119999999999</v>
      </c>
    </row>
    <row r="39" spans="1:7" x14ac:dyDescent="0.25">
      <c r="A39" s="87">
        <f t="shared" si="3"/>
        <v>44986</v>
      </c>
      <c r="B39" s="88">
        <v>23</v>
      </c>
      <c r="C39" s="76">
        <f t="shared" si="4"/>
        <v>3628.119999999999</v>
      </c>
      <c r="D39" s="89">
        <f t="shared" si="0"/>
        <v>11.79</v>
      </c>
      <c r="E39" s="89">
        <f t="shared" si="5"/>
        <v>2.4200000000000017</v>
      </c>
      <c r="F39" s="89">
        <f t="shared" si="2"/>
        <v>14.21</v>
      </c>
      <c r="G39" s="89">
        <f t="shared" si="1"/>
        <v>3625.6999999999989</v>
      </c>
    </row>
    <row r="40" spans="1:7" x14ac:dyDescent="0.25">
      <c r="A40" s="87">
        <f t="shared" si="3"/>
        <v>45017</v>
      </c>
      <c r="B40" s="88">
        <v>24</v>
      </c>
      <c r="C40" s="76">
        <f t="shared" si="4"/>
        <v>3625.6999999999989</v>
      </c>
      <c r="D40" s="89">
        <f t="shared" si="0"/>
        <v>11.78</v>
      </c>
      <c r="E40" s="89">
        <f t="shared" si="5"/>
        <v>2.4300000000000015</v>
      </c>
      <c r="F40" s="89">
        <f t="shared" si="2"/>
        <v>14.21</v>
      </c>
      <c r="G40" s="89">
        <f t="shared" si="1"/>
        <v>3623.2699999999991</v>
      </c>
    </row>
    <row r="41" spans="1:7" x14ac:dyDescent="0.25">
      <c r="A41" s="87">
        <f t="shared" si="3"/>
        <v>45047</v>
      </c>
      <c r="B41" s="88">
        <v>25</v>
      </c>
      <c r="C41" s="76">
        <f t="shared" si="4"/>
        <v>3623.2699999999991</v>
      </c>
      <c r="D41" s="89">
        <f t="shared" si="0"/>
        <v>11.78</v>
      </c>
      <c r="E41" s="89">
        <f t="shared" si="5"/>
        <v>2.4300000000000015</v>
      </c>
      <c r="F41" s="89">
        <f t="shared" si="2"/>
        <v>14.21</v>
      </c>
      <c r="G41" s="89">
        <f t="shared" si="1"/>
        <v>3620.8399999999992</v>
      </c>
    </row>
    <row r="42" spans="1:7" x14ac:dyDescent="0.25">
      <c r="A42" s="87">
        <f t="shared" si="3"/>
        <v>45078</v>
      </c>
      <c r="B42" s="88">
        <v>26</v>
      </c>
      <c r="C42" s="76">
        <f t="shared" si="4"/>
        <v>3620.8399999999992</v>
      </c>
      <c r="D42" s="89">
        <f t="shared" si="0"/>
        <v>11.77</v>
      </c>
      <c r="E42" s="89">
        <f t="shared" si="5"/>
        <v>2.4400000000000013</v>
      </c>
      <c r="F42" s="89">
        <f t="shared" si="2"/>
        <v>14.21</v>
      </c>
      <c r="G42" s="89">
        <f t="shared" si="1"/>
        <v>3618.3999999999992</v>
      </c>
    </row>
    <row r="43" spans="1:7" x14ac:dyDescent="0.25">
      <c r="A43" s="87">
        <f t="shared" si="3"/>
        <v>45108</v>
      </c>
      <c r="B43" s="88">
        <v>27</v>
      </c>
      <c r="C43" s="76">
        <f t="shared" si="4"/>
        <v>3618.3999999999992</v>
      </c>
      <c r="D43" s="89">
        <f t="shared" si="0"/>
        <v>11.76</v>
      </c>
      <c r="E43" s="89">
        <f t="shared" si="5"/>
        <v>2.4500000000000011</v>
      </c>
      <c r="F43" s="89">
        <f t="shared" si="2"/>
        <v>14.21</v>
      </c>
      <c r="G43" s="89">
        <f t="shared" si="1"/>
        <v>3615.9499999999994</v>
      </c>
    </row>
    <row r="44" spans="1:7" x14ac:dyDescent="0.25">
      <c r="A44" s="87">
        <f t="shared" si="3"/>
        <v>45139</v>
      </c>
      <c r="B44" s="88">
        <v>28</v>
      </c>
      <c r="C44" s="76">
        <f t="shared" si="4"/>
        <v>3615.9499999999994</v>
      </c>
      <c r="D44" s="89">
        <f t="shared" si="0"/>
        <v>11.75</v>
      </c>
      <c r="E44" s="89">
        <f t="shared" si="5"/>
        <v>2.4600000000000009</v>
      </c>
      <c r="F44" s="89">
        <f t="shared" si="2"/>
        <v>14.21</v>
      </c>
      <c r="G44" s="89">
        <f t="shared" si="1"/>
        <v>3613.4899999999993</v>
      </c>
    </row>
    <row r="45" spans="1:7" x14ac:dyDescent="0.25">
      <c r="A45" s="87">
        <f t="shared" si="3"/>
        <v>45170</v>
      </c>
      <c r="B45" s="88">
        <v>29</v>
      </c>
      <c r="C45" s="76">
        <f t="shared" si="4"/>
        <v>3613.4899999999993</v>
      </c>
      <c r="D45" s="89">
        <f t="shared" si="0"/>
        <v>11.74</v>
      </c>
      <c r="E45" s="89">
        <f t="shared" si="5"/>
        <v>2.4700000000000006</v>
      </c>
      <c r="F45" s="89">
        <f t="shared" si="2"/>
        <v>14.21</v>
      </c>
      <c r="G45" s="89">
        <f t="shared" si="1"/>
        <v>3611.0199999999995</v>
      </c>
    </row>
    <row r="46" spans="1:7" x14ac:dyDescent="0.25">
      <c r="A46" s="87">
        <f t="shared" si="3"/>
        <v>45200</v>
      </c>
      <c r="B46" s="88">
        <v>30</v>
      </c>
      <c r="C46" s="76">
        <f t="shared" si="4"/>
        <v>3611.0199999999995</v>
      </c>
      <c r="D46" s="89">
        <f t="shared" si="0"/>
        <v>11.74</v>
      </c>
      <c r="E46" s="89">
        <f t="shared" si="5"/>
        <v>2.4700000000000006</v>
      </c>
      <c r="F46" s="89">
        <f t="shared" si="2"/>
        <v>14.21</v>
      </c>
      <c r="G46" s="89">
        <f t="shared" si="1"/>
        <v>3608.5499999999997</v>
      </c>
    </row>
    <row r="47" spans="1:7" x14ac:dyDescent="0.25">
      <c r="A47" s="87">
        <f t="shared" si="3"/>
        <v>45231</v>
      </c>
      <c r="B47" s="88">
        <v>31</v>
      </c>
      <c r="C47" s="76">
        <f t="shared" si="4"/>
        <v>3608.5499999999997</v>
      </c>
      <c r="D47" s="89">
        <f t="shared" si="0"/>
        <v>11.73</v>
      </c>
      <c r="E47" s="89">
        <f t="shared" si="5"/>
        <v>2.4800000000000004</v>
      </c>
      <c r="F47" s="89">
        <f t="shared" si="2"/>
        <v>14.21</v>
      </c>
      <c r="G47" s="89">
        <f t="shared" si="1"/>
        <v>3606.0699999999997</v>
      </c>
    </row>
    <row r="48" spans="1:7" x14ac:dyDescent="0.25">
      <c r="A48" s="87">
        <f t="shared" si="3"/>
        <v>45261</v>
      </c>
      <c r="B48" s="88">
        <v>32</v>
      </c>
      <c r="C48" s="76">
        <f t="shared" si="4"/>
        <v>3606.0699999999997</v>
      </c>
      <c r="D48" s="89">
        <f t="shared" si="0"/>
        <v>11.72</v>
      </c>
      <c r="E48" s="89">
        <f t="shared" si="5"/>
        <v>2.4900000000000002</v>
      </c>
      <c r="F48" s="89">
        <f t="shared" si="2"/>
        <v>14.21</v>
      </c>
      <c r="G48" s="89">
        <f t="shared" si="1"/>
        <v>3603.58</v>
      </c>
    </row>
    <row r="49" spans="1:7" x14ac:dyDescent="0.25">
      <c r="A49" s="87">
        <f t="shared" si="3"/>
        <v>45292</v>
      </c>
      <c r="B49" s="88">
        <v>33</v>
      </c>
      <c r="C49" s="76">
        <f t="shared" si="4"/>
        <v>3603.58</v>
      </c>
      <c r="D49" s="89">
        <f t="shared" si="0"/>
        <v>11.71</v>
      </c>
      <c r="E49" s="89">
        <f t="shared" si="5"/>
        <v>2.5</v>
      </c>
      <c r="F49" s="89">
        <f t="shared" si="2"/>
        <v>14.21</v>
      </c>
      <c r="G49" s="89">
        <f t="shared" si="1"/>
        <v>3601.08</v>
      </c>
    </row>
    <row r="50" spans="1:7" x14ac:dyDescent="0.25">
      <c r="A50" s="87">
        <f t="shared" si="3"/>
        <v>45323</v>
      </c>
      <c r="B50" s="88">
        <v>34</v>
      </c>
      <c r="C50" s="76">
        <f t="shared" si="4"/>
        <v>3601.08</v>
      </c>
      <c r="D50" s="89">
        <f t="shared" si="0"/>
        <v>11.7</v>
      </c>
      <c r="E50" s="89">
        <f t="shared" si="5"/>
        <v>2.5100000000000016</v>
      </c>
      <c r="F50" s="89">
        <f t="shared" si="2"/>
        <v>14.21</v>
      </c>
      <c r="G50" s="89">
        <f t="shared" si="1"/>
        <v>3598.5699999999997</v>
      </c>
    </row>
    <row r="51" spans="1:7" x14ac:dyDescent="0.25">
      <c r="A51" s="87">
        <f t="shared" si="3"/>
        <v>45352</v>
      </c>
      <c r="B51" s="88">
        <v>35</v>
      </c>
      <c r="C51" s="76">
        <f t="shared" si="4"/>
        <v>3598.5699999999997</v>
      </c>
      <c r="D51" s="89">
        <f t="shared" si="0"/>
        <v>11.7</v>
      </c>
      <c r="E51" s="89">
        <f t="shared" si="5"/>
        <v>2.5100000000000016</v>
      </c>
      <c r="F51" s="89">
        <f t="shared" si="2"/>
        <v>14.21</v>
      </c>
      <c r="G51" s="89">
        <f t="shared" si="1"/>
        <v>3596.0599999999995</v>
      </c>
    </row>
    <row r="52" spans="1:7" x14ac:dyDescent="0.25">
      <c r="A52" s="87">
        <f t="shared" si="3"/>
        <v>45383</v>
      </c>
      <c r="B52" s="88">
        <v>36</v>
      </c>
      <c r="C52" s="76">
        <f t="shared" si="4"/>
        <v>3596.0599999999995</v>
      </c>
      <c r="D52" s="89">
        <f t="shared" si="0"/>
        <v>11.69</v>
      </c>
      <c r="E52" s="89">
        <f t="shared" si="5"/>
        <v>2.5200000000000014</v>
      </c>
      <c r="F52" s="89">
        <f t="shared" si="2"/>
        <v>14.21</v>
      </c>
      <c r="G52" s="89">
        <f t="shared" si="1"/>
        <v>3593.5399999999995</v>
      </c>
    </row>
    <row r="53" spans="1:7" x14ac:dyDescent="0.25">
      <c r="A53" s="87">
        <f t="shared" si="3"/>
        <v>45413</v>
      </c>
      <c r="B53" s="88">
        <v>37</v>
      </c>
      <c r="C53" s="76">
        <f t="shared" si="4"/>
        <v>3593.5399999999995</v>
      </c>
      <c r="D53" s="89">
        <f t="shared" si="0"/>
        <v>11.68</v>
      </c>
      <c r="E53" s="89">
        <f t="shared" si="5"/>
        <v>2.5300000000000011</v>
      </c>
      <c r="F53" s="89">
        <f t="shared" si="2"/>
        <v>14.21</v>
      </c>
      <c r="G53" s="89">
        <f t="shared" si="1"/>
        <v>3591.0099999999993</v>
      </c>
    </row>
    <row r="54" spans="1:7" x14ac:dyDescent="0.25">
      <c r="A54" s="87">
        <f t="shared" si="3"/>
        <v>45444</v>
      </c>
      <c r="B54" s="88">
        <v>38</v>
      </c>
      <c r="C54" s="76">
        <f t="shared" si="4"/>
        <v>3591.0099999999993</v>
      </c>
      <c r="D54" s="89">
        <f t="shared" si="0"/>
        <v>11.67</v>
      </c>
      <c r="E54" s="89">
        <f t="shared" si="5"/>
        <v>2.5400000000000009</v>
      </c>
      <c r="F54" s="89">
        <f t="shared" si="2"/>
        <v>14.21</v>
      </c>
      <c r="G54" s="89">
        <f t="shared" si="1"/>
        <v>3588.4699999999993</v>
      </c>
    </row>
    <row r="55" spans="1:7" x14ac:dyDescent="0.25">
      <c r="A55" s="87">
        <f t="shared" si="3"/>
        <v>45474</v>
      </c>
      <c r="B55" s="88">
        <v>39</v>
      </c>
      <c r="C55" s="76">
        <f t="shared" si="4"/>
        <v>3588.4699999999993</v>
      </c>
      <c r="D55" s="89">
        <f t="shared" si="0"/>
        <v>11.66</v>
      </c>
      <c r="E55" s="89">
        <f t="shared" si="5"/>
        <v>2.5500000000000007</v>
      </c>
      <c r="F55" s="89">
        <f t="shared" si="2"/>
        <v>14.21</v>
      </c>
      <c r="G55" s="89">
        <f t="shared" si="1"/>
        <v>3585.9199999999992</v>
      </c>
    </row>
    <row r="56" spans="1:7" x14ac:dyDescent="0.25">
      <c r="A56" s="87">
        <f t="shared" si="3"/>
        <v>45505</v>
      </c>
      <c r="B56" s="88">
        <v>40</v>
      </c>
      <c r="C56" s="76">
        <f t="shared" si="4"/>
        <v>3585.9199999999992</v>
      </c>
      <c r="D56" s="89">
        <f t="shared" si="0"/>
        <v>11.65</v>
      </c>
      <c r="E56" s="89">
        <f t="shared" si="5"/>
        <v>2.5600000000000005</v>
      </c>
      <c r="F56" s="89">
        <f t="shared" si="2"/>
        <v>14.21</v>
      </c>
      <c r="G56" s="89">
        <f t="shared" si="1"/>
        <v>3583.3599999999992</v>
      </c>
    </row>
    <row r="57" spans="1:7" x14ac:dyDescent="0.25">
      <c r="A57" s="87">
        <f t="shared" si="3"/>
        <v>45536</v>
      </c>
      <c r="B57" s="88">
        <v>41</v>
      </c>
      <c r="C57" s="76">
        <f t="shared" si="4"/>
        <v>3583.3599999999992</v>
      </c>
      <c r="D57" s="89">
        <f t="shared" si="0"/>
        <v>11.65</v>
      </c>
      <c r="E57" s="89">
        <f t="shared" si="5"/>
        <v>2.5600000000000005</v>
      </c>
      <c r="F57" s="89">
        <f t="shared" si="2"/>
        <v>14.21</v>
      </c>
      <c r="G57" s="89">
        <f t="shared" si="1"/>
        <v>3580.7999999999993</v>
      </c>
    </row>
    <row r="58" spans="1:7" x14ac:dyDescent="0.25">
      <c r="A58" s="87">
        <f t="shared" si="3"/>
        <v>45566</v>
      </c>
      <c r="B58" s="88">
        <v>42</v>
      </c>
      <c r="C58" s="76">
        <f t="shared" si="4"/>
        <v>3580.7999999999993</v>
      </c>
      <c r="D58" s="89">
        <f t="shared" si="0"/>
        <v>11.64</v>
      </c>
      <c r="E58" s="89">
        <f t="shared" si="5"/>
        <v>2.5700000000000003</v>
      </c>
      <c r="F58" s="89">
        <f t="shared" si="2"/>
        <v>14.21</v>
      </c>
      <c r="G58" s="89">
        <f t="shared" si="1"/>
        <v>3578.2299999999991</v>
      </c>
    </row>
    <row r="59" spans="1:7" x14ac:dyDescent="0.25">
      <c r="A59" s="87">
        <f t="shared" si="3"/>
        <v>45597</v>
      </c>
      <c r="B59" s="88">
        <v>43</v>
      </c>
      <c r="C59" s="76">
        <f t="shared" si="4"/>
        <v>3578.2299999999991</v>
      </c>
      <c r="D59" s="89">
        <f t="shared" si="0"/>
        <v>11.63</v>
      </c>
      <c r="E59" s="89">
        <f t="shared" si="5"/>
        <v>2.58</v>
      </c>
      <c r="F59" s="89">
        <f t="shared" si="2"/>
        <v>14.21</v>
      </c>
      <c r="G59" s="89">
        <f t="shared" si="1"/>
        <v>3575.6499999999992</v>
      </c>
    </row>
    <row r="60" spans="1:7" x14ac:dyDescent="0.25">
      <c r="A60" s="87">
        <f t="shared" si="3"/>
        <v>45627</v>
      </c>
      <c r="B60" s="88">
        <v>44</v>
      </c>
      <c r="C60" s="76">
        <f t="shared" si="4"/>
        <v>3575.6499999999992</v>
      </c>
      <c r="D60" s="89">
        <f t="shared" si="0"/>
        <v>11.62</v>
      </c>
      <c r="E60" s="89">
        <f t="shared" si="5"/>
        <v>2.5900000000000016</v>
      </c>
      <c r="F60" s="89">
        <f t="shared" si="2"/>
        <v>14.21</v>
      </c>
      <c r="G60" s="89">
        <f t="shared" si="1"/>
        <v>3573.059999999999</v>
      </c>
    </row>
    <row r="61" spans="1:7" x14ac:dyDescent="0.25">
      <c r="A61" s="87">
        <f t="shared" si="3"/>
        <v>45658</v>
      </c>
      <c r="B61" s="88">
        <v>45</v>
      </c>
      <c r="C61" s="76">
        <f t="shared" si="4"/>
        <v>3573.059999999999</v>
      </c>
      <c r="D61" s="89">
        <f t="shared" si="0"/>
        <v>11.61</v>
      </c>
      <c r="E61" s="89">
        <f t="shared" si="5"/>
        <v>2.6000000000000014</v>
      </c>
      <c r="F61" s="89">
        <f t="shared" si="2"/>
        <v>14.21</v>
      </c>
      <c r="G61" s="89">
        <f t="shared" si="1"/>
        <v>3570.4599999999991</v>
      </c>
    </row>
    <row r="62" spans="1:7" x14ac:dyDescent="0.25">
      <c r="A62" s="87">
        <f t="shared" si="3"/>
        <v>45689</v>
      </c>
      <c r="B62" s="88">
        <v>46</v>
      </c>
      <c r="C62" s="76">
        <f t="shared" si="4"/>
        <v>3570.4599999999991</v>
      </c>
      <c r="D62" s="89">
        <f t="shared" si="0"/>
        <v>11.6</v>
      </c>
      <c r="E62" s="89">
        <f t="shared" si="5"/>
        <v>2.6100000000000012</v>
      </c>
      <c r="F62" s="89">
        <f t="shared" si="2"/>
        <v>14.21</v>
      </c>
      <c r="G62" s="89">
        <f t="shared" si="1"/>
        <v>3567.849999999999</v>
      </c>
    </row>
    <row r="63" spans="1:7" x14ac:dyDescent="0.25">
      <c r="A63" s="87">
        <f t="shared" si="3"/>
        <v>45717</v>
      </c>
      <c r="B63" s="88">
        <v>47</v>
      </c>
      <c r="C63" s="76">
        <f t="shared" si="4"/>
        <v>3567.849999999999</v>
      </c>
      <c r="D63" s="89">
        <f t="shared" si="0"/>
        <v>11.6</v>
      </c>
      <c r="E63" s="89">
        <f t="shared" si="5"/>
        <v>2.6100000000000012</v>
      </c>
      <c r="F63" s="89">
        <f t="shared" si="2"/>
        <v>14.21</v>
      </c>
      <c r="G63" s="89">
        <f t="shared" si="1"/>
        <v>3565.2399999999989</v>
      </c>
    </row>
    <row r="64" spans="1:7" x14ac:dyDescent="0.25">
      <c r="A64" s="87">
        <f t="shared" si="3"/>
        <v>45748</v>
      </c>
      <c r="B64" s="88">
        <v>48</v>
      </c>
      <c r="C64" s="76">
        <f t="shared" si="4"/>
        <v>3565.2399999999989</v>
      </c>
      <c r="D64" s="89">
        <f t="shared" si="0"/>
        <v>11.59</v>
      </c>
      <c r="E64" s="89">
        <f t="shared" si="5"/>
        <v>2.620000000000001</v>
      </c>
      <c r="F64" s="89">
        <f t="shared" si="2"/>
        <v>14.21</v>
      </c>
      <c r="G64" s="89">
        <f t="shared" si="1"/>
        <v>3562.619999999999</v>
      </c>
    </row>
    <row r="65" spans="1:7" x14ac:dyDescent="0.25">
      <c r="A65" s="87">
        <f t="shared" si="3"/>
        <v>45778</v>
      </c>
      <c r="B65" s="88">
        <v>49</v>
      </c>
      <c r="C65" s="76">
        <f t="shared" si="4"/>
        <v>3562.619999999999</v>
      </c>
      <c r="D65" s="89">
        <f t="shared" si="0"/>
        <v>11.58</v>
      </c>
      <c r="E65" s="89">
        <f t="shared" si="5"/>
        <v>2.6300000000000008</v>
      </c>
      <c r="F65" s="89">
        <f t="shared" si="2"/>
        <v>14.21</v>
      </c>
      <c r="G65" s="89">
        <f t="shared" si="1"/>
        <v>3559.9899999999989</v>
      </c>
    </row>
    <row r="66" spans="1:7" x14ac:dyDescent="0.25">
      <c r="A66" s="87">
        <f t="shared" si="3"/>
        <v>45809</v>
      </c>
      <c r="B66" s="88">
        <v>50</v>
      </c>
      <c r="C66" s="76">
        <f t="shared" si="4"/>
        <v>3559.9899999999989</v>
      </c>
      <c r="D66" s="89">
        <f t="shared" si="0"/>
        <v>11.57</v>
      </c>
      <c r="E66" s="89">
        <f t="shared" si="5"/>
        <v>2.6400000000000006</v>
      </c>
      <c r="F66" s="89">
        <f t="shared" si="2"/>
        <v>14.21</v>
      </c>
      <c r="G66" s="89">
        <f t="shared" si="1"/>
        <v>3557.349999999999</v>
      </c>
    </row>
    <row r="67" spans="1:7" x14ac:dyDescent="0.25">
      <c r="A67" s="87">
        <f t="shared" si="3"/>
        <v>45839</v>
      </c>
      <c r="B67" s="88">
        <v>51</v>
      </c>
      <c r="C67" s="76">
        <f t="shared" si="4"/>
        <v>3557.349999999999</v>
      </c>
      <c r="D67" s="89">
        <f t="shared" si="0"/>
        <v>11.56</v>
      </c>
      <c r="E67" s="89">
        <f t="shared" si="5"/>
        <v>2.6500000000000004</v>
      </c>
      <c r="F67" s="89">
        <f t="shared" si="2"/>
        <v>14.21</v>
      </c>
      <c r="G67" s="89">
        <f t="shared" si="1"/>
        <v>3554.6999999999989</v>
      </c>
    </row>
    <row r="68" spans="1:7" x14ac:dyDescent="0.25">
      <c r="A68" s="87">
        <f t="shared" si="3"/>
        <v>45870</v>
      </c>
      <c r="B68" s="88">
        <v>52</v>
      </c>
      <c r="C68" s="76">
        <f t="shared" si="4"/>
        <v>3554.6999999999989</v>
      </c>
      <c r="D68" s="89">
        <f t="shared" si="0"/>
        <v>11.55</v>
      </c>
      <c r="E68" s="89">
        <f t="shared" si="5"/>
        <v>2.66</v>
      </c>
      <c r="F68" s="89">
        <f t="shared" si="2"/>
        <v>14.21</v>
      </c>
      <c r="G68" s="89">
        <f t="shared" si="1"/>
        <v>3552.0399999999991</v>
      </c>
    </row>
    <row r="69" spans="1:7" x14ac:dyDescent="0.25">
      <c r="A69" s="87">
        <f t="shared" si="3"/>
        <v>45901</v>
      </c>
      <c r="B69" s="88">
        <v>53</v>
      </c>
      <c r="C69" s="76">
        <f t="shared" si="4"/>
        <v>3552.0399999999991</v>
      </c>
      <c r="D69" s="89">
        <f t="shared" si="0"/>
        <v>11.54</v>
      </c>
      <c r="E69" s="89">
        <f t="shared" si="5"/>
        <v>2.6700000000000017</v>
      </c>
      <c r="F69" s="89">
        <f t="shared" si="2"/>
        <v>14.21</v>
      </c>
      <c r="G69" s="89">
        <f t="shared" si="1"/>
        <v>3549.369999999999</v>
      </c>
    </row>
    <row r="70" spans="1:7" x14ac:dyDescent="0.25">
      <c r="A70" s="87">
        <f t="shared" si="3"/>
        <v>45931</v>
      </c>
      <c r="B70" s="88">
        <v>54</v>
      </c>
      <c r="C70" s="76">
        <f t="shared" si="4"/>
        <v>3549.369999999999</v>
      </c>
      <c r="D70" s="89">
        <f t="shared" si="0"/>
        <v>11.54</v>
      </c>
      <c r="E70" s="89">
        <f t="shared" si="5"/>
        <v>2.6700000000000017</v>
      </c>
      <c r="F70" s="89">
        <f t="shared" si="2"/>
        <v>14.21</v>
      </c>
      <c r="G70" s="89">
        <f t="shared" si="1"/>
        <v>3546.6999999999989</v>
      </c>
    </row>
    <row r="71" spans="1:7" x14ac:dyDescent="0.25">
      <c r="A71" s="87">
        <f t="shared" si="3"/>
        <v>45962</v>
      </c>
      <c r="B71" s="88">
        <v>55</v>
      </c>
      <c r="C71" s="76">
        <f t="shared" si="4"/>
        <v>3546.6999999999989</v>
      </c>
      <c r="D71" s="89">
        <f t="shared" si="0"/>
        <v>11.53</v>
      </c>
      <c r="E71" s="89">
        <f t="shared" si="5"/>
        <v>2.6800000000000015</v>
      </c>
      <c r="F71" s="89">
        <f t="shared" si="2"/>
        <v>14.21</v>
      </c>
      <c r="G71" s="89">
        <f t="shared" si="1"/>
        <v>3544.0199999999991</v>
      </c>
    </row>
    <row r="72" spans="1:7" x14ac:dyDescent="0.25">
      <c r="A72" s="87">
        <f t="shared" si="3"/>
        <v>45992</v>
      </c>
      <c r="B72" s="88">
        <v>56</v>
      </c>
      <c r="C72" s="76">
        <f t="shared" si="4"/>
        <v>3544.0199999999991</v>
      </c>
      <c r="D72" s="89">
        <f t="shared" si="0"/>
        <v>11.52</v>
      </c>
      <c r="E72" s="89">
        <f t="shared" si="5"/>
        <v>2.6900000000000013</v>
      </c>
      <c r="F72" s="89">
        <f t="shared" si="2"/>
        <v>14.21</v>
      </c>
      <c r="G72" s="89">
        <f t="shared" si="1"/>
        <v>3541.329999999999</v>
      </c>
    </row>
    <row r="73" spans="1:7" x14ac:dyDescent="0.25">
      <c r="A73" s="87">
        <f t="shared" si="3"/>
        <v>46023</v>
      </c>
      <c r="B73" s="88">
        <v>57</v>
      </c>
      <c r="C73" s="76">
        <f t="shared" si="4"/>
        <v>3541.329999999999</v>
      </c>
      <c r="D73" s="89">
        <f t="shared" si="0"/>
        <v>11.51</v>
      </c>
      <c r="E73" s="89">
        <f t="shared" si="5"/>
        <v>2.7000000000000011</v>
      </c>
      <c r="F73" s="89">
        <f t="shared" si="2"/>
        <v>14.21</v>
      </c>
      <c r="G73" s="89">
        <f t="shared" si="1"/>
        <v>3538.6299999999992</v>
      </c>
    </row>
    <row r="74" spans="1:7" x14ac:dyDescent="0.25">
      <c r="A74" s="87">
        <f t="shared" si="3"/>
        <v>46054</v>
      </c>
      <c r="B74" s="88">
        <v>58</v>
      </c>
      <c r="C74" s="76">
        <f t="shared" si="4"/>
        <v>3538.6299999999992</v>
      </c>
      <c r="D74" s="89">
        <f t="shared" si="0"/>
        <v>11.5</v>
      </c>
      <c r="E74" s="89">
        <f t="shared" si="5"/>
        <v>2.7100000000000009</v>
      </c>
      <c r="F74" s="89">
        <f t="shared" si="2"/>
        <v>14.21</v>
      </c>
      <c r="G74" s="89">
        <f t="shared" si="1"/>
        <v>3535.9199999999992</v>
      </c>
    </row>
    <row r="75" spans="1:7" x14ac:dyDescent="0.25">
      <c r="A75" s="87">
        <f t="shared" si="3"/>
        <v>46082</v>
      </c>
      <c r="B75" s="88">
        <v>59</v>
      </c>
      <c r="C75" s="76">
        <f t="shared" si="4"/>
        <v>3535.9199999999992</v>
      </c>
      <c r="D75" s="89">
        <f t="shared" si="0"/>
        <v>11.49</v>
      </c>
      <c r="E75" s="89">
        <f t="shared" si="5"/>
        <v>2.7200000000000006</v>
      </c>
      <c r="F75" s="89">
        <f t="shared" si="2"/>
        <v>14.21</v>
      </c>
      <c r="G75" s="89">
        <f t="shared" si="1"/>
        <v>3533.1999999999994</v>
      </c>
    </row>
    <row r="76" spans="1:7" x14ac:dyDescent="0.25">
      <c r="A76" s="87">
        <f t="shared" si="3"/>
        <v>46113</v>
      </c>
      <c r="B76" s="88">
        <v>60</v>
      </c>
      <c r="C76" s="76">
        <f>G75</f>
        <v>3533.1999999999994</v>
      </c>
      <c r="D76" s="89">
        <f>ROUND(C76*$E$13/12,2)</f>
        <v>11.48</v>
      </c>
      <c r="E76" s="89">
        <f>F76-D76</f>
        <v>2.7300000000000004</v>
      </c>
      <c r="F76" s="89">
        <f t="shared" si="2"/>
        <v>14.21</v>
      </c>
      <c r="G76" s="89">
        <f>C76-E76</f>
        <v>3530.4699999999993</v>
      </c>
    </row>
    <row r="77" spans="1:7" x14ac:dyDescent="0.25">
      <c r="A77" s="87">
        <f t="shared" si="3"/>
        <v>46143</v>
      </c>
      <c r="B77" s="88">
        <v>61</v>
      </c>
      <c r="C77" s="76">
        <f t="shared" ref="C77:C121" si="6">G76</f>
        <v>3530.4699999999993</v>
      </c>
      <c r="D77" s="89">
        <f t="shared" ref="D77:D135" si="7">ROUND(C77*$E$13/12,2)</f>
        <v>11.47</v>
      </c>
      <c r="E77" s="89">
        <f t="shared" ref="E77:E135" si="8">F77-D77</f>
        <v>2.74</v>
      </c>
      <c r="F77" s="89">
        <f t="shared" si="2"/>
        <v>14.21</v>
      </c>
      <c r="G77" s="89">
        <f t="shared" ref="G77:G121" si="9">C77-E77</f>
        <v>3527.7299999999996</v>
      </c>
    </row>
    <row r="78" spans="1:7" x14ac:dyDescent="0.25">
      <c r="A78" s="87">
        <f t="shared" si="3"/>
        <v>46174</v>
      </c>
      <c r="B78" s="88">
        <v>62</v>
      </c>
      <c r="C78" s="76">
        <f t="shared" si="6"/>
        <v>3527.7299999999996</v>
      </c>
      <c r="D78" s="89">
        <f t="shared" si="7"/>
        <v>11.47</v>
      </c>
      <c r="E78" s="89">
        <f t="shared" si="8"/>
        <v>2.74</v>
      </c>
      <c r="F78" s="89">
        <f t="shared" si="2"/>
        <v>14.21</v>
      </c>
      <c r="G78" s="89">
        <f t="shared" si="9"/>
        <v>3524.99</v>
      </c>
    </row>
    <row r="79" spans="1:7" x14ac:dyDescent="0.25">
      <c r="A79" s="87">
        <f t="shared" si="3"/>
        <v>46204</v>
      </c>
      <c r="B79" s="88">
        <v>63</v>
      </c>
      <c r="C79" s="76">
        <f t="shared" si="6"/>
        <v>3524.99</v>
      </c>
      <c r="D79" s="89">
        <f t="shared" si="7"/>
        <v>11.46</v>
      </c>
      <c r="E79" s="89">
        <f t="shared" si="8"/>
        <v>2.75</v>
      </c>
      <c r="F79" s="89">
        <f t="shared" si="2"/>
        <v>14.21</v>
      </c>
      <c r="G79" s="89">
        <f t="shared" si="9"/>
        <v>3522.24</v>
      </c>
    </row>
    <row r="80" spans="1:7" x14ac:dyDescent="0.25">
      <c r="A80" s="87">
        <f t="shared" si="3"/>
        <v>46235</v>
      </c>
      <c r="B80" s="88">
        <v>64</v>
      </c>
      <c r="C80" s="76">
        <f t="shared" si="6"/>
        <v>3522.24</v>
      </c>
      <c r="D80" s="89">
        <f t="shared" si="7"/>
        <v>11.45</v>
      </c>
      <c r="E80" s="89">
        <f t="shared" si="8"/>
        <v>2.7600000000000016</v>
      </c>
      <c r="F80" s="89">
        <f t="shared" si="2"/>
        <v>14.21</v>
      </c>
      <c r="G80" s="89">
        <f t="shared" si="9"/>
        <v>3519.4799999999996</v>
      </c>
    </row>
    <row r="81" spans="1:7" x14ac:dyDescent="0.25">
      <c r="A81" s="87">
        <f t="shared" si="3"/>
        <v>46266</v>
      </c>
      <c r="B81" s="88">
        <v>65</v>
      </c>
      <c r="C81" s="76">
        <f t="shared" si="6"/>
        <v>3519.4799999999996</v>
      </c>
      <c r="D81" s="89">
        <f t="shared" si="7"/>
        <v>11.44</v>
      </c>
      <c r="E81" s="89">
        <f t="shared" si="8"/>
        <v>2.7700000000000014</v>
      </c>
      <c r="F81" s="89">
        <f t="shared" si="2"/>
        <v>14.21</v>
      </c>
      <c r="G81" s="89">
        <f t="shared" si="9"/>
        <v>3516.7099999999996</v>
      </c>
    </row>
    <row r="82" spans="1:7" x14ac:dyDescent="0.25">
      <c r="A82" s="87">
        <f t="shared" si="3"/>
        <v>46296</v>
      </c>
      <c r="B82" s="88">
        <v>66</v>
      </c>
      <c r="C82" s="76">
        <f t="shared" si="6"/>
        <v>3516.7099999999996</v>
      </c>
      <c r="D82" s="89">
        <f t="shared" si="7"/>
        <v>11.43</v>
      </c>
      <c r="E82" s="89">
        <f t="shared" si="8"/>
        <v>2.7800000000000011</v>
      </c>
      <c r="F82" s="89">
        <f t="shared" si="2"/>
        <v>14.21</v>
      </c>
      <c r="G82" s="89">
        <f t="shared" si="9"/>
        <v>3513.9299999999994</v>
      </c>
    </row>
    <row r="83" spans="1:7" x14ac:dyDescent="0.25">
      <c r="A83" s="87">
        <f t="shared" si="3"/>
        <v>46327</v>
      </c>
      <c r="B83" s="88">
        <v>67</v>
      </c>
      <c r="C83" s="76">
        <f t="shared" si="6"/>
        <v>3513.9299999999994</v>
      </c>
      <c r="D83" s="89">
        <f t="shared" si="7"/>
        <v>11.42</v>
      </c>
      <c r="E83" s="89">
        <f t="shared" si="8"/>
        <v>2.7900000000000009</v>
      </c>
      <c r="F83" s="89">
        <f t="shared" ref="F83:F136" si="10">F82</f>
        <v>14.21</v>
      </c>
      <c r="G83" s="89">
        <f t="shared" si="9"/>
        <v>3511.1399999999994</v>
      </c>
    </row>
    <row r="84" spans="1:7" x14ac:dyDescent="0.25">
      <c r="A84" s="87">
        <f t="shared" ref="A84:A136" si="11">EDATE(A83,1)</f>
        <v>46357</v>
      </c>
      <c r="B84" s="88">
        <v>68</v>
      </c>
      <c r="C84" s="76">
        <f t="shared" si="6"/>
        <v>3511.1399999999994</v>
      </c>
      <c r="D84" s="89">
        <f t="shared" si="7"/>
        <v>11.41</v>
      </c>
      <c r="E84" s="89">
        <f t="shared" si="8"/>
        <v>2.8000000000000007</v>
      </c>
      <c r="F84" s="89">
        <f t="shared" si="10"/>
        <v>14.21</v>
      </c>
      <c r="G84" s="89">
        <f t="shared" si="9"/>
        <v>3508.3399999999992</v>
      </c>
    </row>
    <row r="85" spans="1:7" x14ac:dyDescent="0.25">
      <c r="A85" s="87">
        <f t="shared" si="11"/>
        <v>46388</v>
      </c>
      <c r="B85" s="88">
        <v>69</v>
      </c>
      <c r="C85" s="76">
        <f t="shared" si="6"/>
        <v>3508.3399999999992</v>
      </c>
      <c r="D85" s="89">
        <f t="shared" si="7"/>
        <v>11.4</v>
      </c>
      <c r="E85" s="89">
        <f t="shared" si="8"/>
        <v>2.8100000000000005</v>
      </c>
      <c r="F85" s="89">
        <f t="shared" si="10"/>
        <v>14.21</v>
      </c>
      <c r="G85" s="89">
        <f t="shared" si="9"/>
        <v>3505.5299999999993</v>
      </c>
    </row>
    <row r="86" spans="1:7" x14ac:dyDescent="0.25">
      <c r="A86" s="87">
        <f t="shared" si="11"/>
        <v>46419</v>
      </c>
      <c r="B86" s="88">
        <v>70</v>
      </c>
      <c r="C86" s="76">
        <f t="shared" si="6"/>
        <v>3505.5299999999993</v>
      </c>
      <c r="D86" s="89">
        <f t="shared" si="7"/>
        <v>11.39</v>
      </c>
      <c r="E86" s="89">
        <f t="shared" si="8"/>
        <v>2.8200000000000003</v>
      </c>
      <c r="F86" s="89">
        <f t="shared" si="10"/>
        <v>14.21</v>
      </c>
      <c r="G86" s="89">
        <f t="shared" si="9"/>
        <v>3502.7099999999991</v>
      </c>
    </row>
    <row r="87" spans="1:7" x14ac:dyDescent="0.25">
      <c r="A87" s="87">
        <f t="shared" si="11"/>
        <v>46447</v>
      </c>
      <c r="B87" s="88">
        <v>71</v>
      </c>
      <c r="C87" s="76">
        <f t="shared" si="6"/>
        <v>3502.7099999999991</v>
      </c>
      <c r="D87" s="89">
        <f t="shared" si="7"/>
        <v>11.38</v>
      </c>
      <c r="E87" s="89">
        <f t="shared" si="8"/>
        <v>2.83</v>
      </c>
      <c r="F87" s="89">
        <f t="shared" si="10"/>
        <v>14.21</v>
      </c>
      <c r="G87" s="89">
        <f t="shared" si="9"/>
        <v>3499.8799999999992</v>
      </c>
    </row>
    <row r="88" spans="1:7" x14ac:dyDescent="0.25">
      <c r="A88" s="87">
        <f t="shared" si="11"/>
        <v>46478</v>
      </c>
      <c r="B88" s="88">
        <v>72</v>
      </c>
      <c r="C88" s="76">
        <f t="shared" si="6"/>
        <v>3499.8799999999992</v>
      </c>
      <c r="D88" s="89">
        <f t="shared" si="7"/>
        <v>11.37</v>
      </c>
      <c r="E88" s="89">
        <f t="shared" si="8"/>
        <v>2.8400000000000016</v>
      </c>
      <c r="F88" s="89">
        <f t="shared" si="10"/>
        <v>14.21</v>
      </c>
      <c r="G88" s="89">
        <f t="shared" si="9"/>
        <v>3497.0399999999991</v>
      </c>
    </row>
    <row r="89" spans="1:7" x14ac:dyDescent="0.25">
      <c r="A89" s="87">
        <f t="shared" si="11"/>
        <v>46508</v>
      </c>
      <c r="B89" s="88">
        <v>73</v>
      </c>
      <c r="C89" s="76">
        <f t="shared" si="6"/>
        <v>3497.0399999999991</v>
      </c>
      <c r="D89" s="89">
        <f t="shared" si="7"/>
        <v>11.37</v>
      </c>
      <c r="E89" s="89">
        <f t="shared" si="8"/>
        <v>2.8400000000000016</v>
      </c>
      <c r="F89" s="89">
        <f t="shared" si="10"/>
        <v>14.21</v>
      </c>
      <c r="G89" s="89">
        <f t="shared" si="9"/>
        <v>3494.1999999999989</v>
      </c>
    </row>
    <row r="90" spans="1:7" x14ac:dyDescent="0.25">
      <c r="A90" s="87">
        <f t="shared" si="11"/>
        <v>46539</v>
      </c>
      <c r="B90" s="88">
        <v>74</v>
      </c>
      <c r="C90" s="76">
        <f t="shared" si="6"/>
        <v>3494.1999999999989</v>
      </c>
      <c r="D90" s="89">
        <f t="shared" si="7"/>
        <v>11.36</v>
      </c>
      <c r="E90" s="89">
        <f t="shared" si="8"/>
        <v>2.8500000000000014</v>
      </c>
      <c r="F90" s="89">
        <f t="shared" si="10"/>
        <v>14.21</v>
      </c>
      <c r="G90" s="89">
        <f t="shared" si="9"/>
        <v>3491.349999999999</v>
      </c>
    </row>
    <row r="91" spans="1:7" x14ac:dyDescent="0.25">
      <c r="A91" s="87">
        <f t="shared" si="11"/>
        <v>46569</v>
      </c>
      <c r="B91" s="88">
        <v>75</v>
      </c>
      <c r="C91" s="76">
        <f t="shared" si="6"/>
        <v>3491.349999999999</v>
      </c>
      <c r="D91" s="89">
        <f t="shared" si="7"/>
        <v>11.35</v>
      </c>
      <c r="E91" s="89">
        <f t="shared" si="8"/>
        <v>2.8600000000000012</v>
      </c>
      <c r="F91" s="89">
        <f t="shared" si="10"/>
        <v>14.21</v>
      </c>
      <c r="G91" s="89">
        <f t="shared" si="9"/>
        <v>3488.4899999999989</v>
      </c>
    </row>
    <row r="92" spans="1:7" x14ac:dyDescent="0.25">
      <c r="A92" s="87">
        <f t="shared" si="11"/>
        <v>46600</v>
      </c>
      <c r="B92" s="88">
        <v>76</v>
      </c>
      <c r="C92" s="76">
        <f t="shared" si="6"/>
        <v>3488.4899999999989</v>
      </c>
      <c r="D92" s="89">
        <f t="shared" si="7"/>
        <v>11.34</v>
      </c>
      <c r="E92" s="89">
        <f t="shared" si="8"/>
        <v>2.870000000000001</v>
      </c>
      <c r="F92" s="89">
        <f t="shared" si="10"/>
        <v>14.21</v>
      </c>
      <c r="G92" s="89">
        <f t="shared" si="9"/>
        <v>3485.619999999999</v>
      </c>
    </row>
    <row r="93" spans="1:7" x14ac:dyDescent="0.25">
      <c r="A93" s="87">
        <f t="shared" si="11"/>
        <v>46631</v>
      </c>
      <c r="B93" s="88">
        <v>77</v>
      </c>
      <c r="C93" s="76">
        <f t="shared" si="6"/>
        <v>3485.619999999999</v>
      </c>
      <c r="D93" s="89">
        <f t="shared" si="7"/>
        <v>11.33</v>
      </c>
      <c r="E93" s="89">
        <f t="shared" si="8"/>
        <v>2.8800000000000008</v>
      </c>
      <c r="F93" s="89">
        <f t="shared" si="10"/>
        <v>14.21</v>
      </c>
      <c r="G93" s="89">
        <f t="shared" si="9"/>
        <v>3482.7399999999989</v>
      </c>
    </row>
    <row r="94" spans="1:7" x14ac:dyDescent="0.25">
      <c r="A94" s="87">
        <f t="shared" si="11"/>
        <v>46661</v>
      </c>
      <c r="B94" s="88">
        <v>78</v>
      </c>
      <c r="C94" s="76">
        <f t="shared" si="6"/>
        <v>3482.7399999999989</v>
      </c>
      <c r="D94" s="89">
        <f t="shared" si="7"/>
        <v>11.32</v>
      </c>
      <c r="E94" s="89">
        <f t="shared" si="8"/>
        <v>2.8900000000000006</v>
      </c>
      <c r="F94" s="89">
        <f t="shared" si="10"/>
        <v>14.21</v>
      </c>
      <c r="G94" s="89">
        <f t="shared" si="9"/>
        <v>3479.849999999999</v>
      </c>
    </row>
    <row r="95" spans="1:7" x14ac:dyDescent="0.25">
      <c r="A95" s="87">
        <f t="shared" si="11"/>
        <v>46692</v>
      </c>
      <c r="B95" s="88">
        <v>79</v>
      </c>
      <c r="C95" s="76">
        <f t="shared" si="6"/>
        <v>3479.849999999999</v>
      </c>
      <c r="D95" s="89">
        <f t="shared" si="7"/>
        <v>11.31</v>
      </c>
      <c r="E95" s="89">
        <f t="shared" si="8"/>
        <v>2.9000000000000004</v>
      </c>
      <c r="F95" s="89">
        <f t="shared" si="10"/>
        <v>14.21</v>
      </c>
      <c r="G95" s="89">
        <f t="shared" si="9"/>
        <v>3476.9499999999989</v>
      </c>
    </row>
    <row r="96" spans="1:7" x14ac:dyDescent="0.25">
      <c r="A96" s="87">
        <f t="shared" si="11"/>
        <v>46722</v>
      </c>
      <c r="B96" s="88">
        <v>80</v>
      </c>
      <c r="C96" s="76">
        <f t="shared" si="6"/>
        <v>3476.9499999999989</v>
      </c>
      <c r="D96" s="89">
        <f t="shared" si="7"/>
        <v>11.3</v>
      </c>
      <c r="E96" s="89">
        <f t="shared" si="8"/>
        <v>2.91</v>
      </c>
      <c r="F96" s="89">
        <f t="shared" si="10"/>
        <v>14.21</v>
      </c>
      <c r="G96" s="89">
        <f t="shared" si="9"/>
        <v>3474.0399999999991</v>
      </c>
    </row>
    <row r="97" spans="1:7" x14ac:dyDescent="0.25">
      <c r="A97" s="87">
        <f t="shared" si="11"/>
        <v>46753</v>
      </c>
      <c r="B97" s="88">
        <v>81</v>
      </c>
      <c r="C97" s="76">
        <f t="shared" si="6"/>
        <v>3474.0399999999991</v>
      </c>
      <c r="D97" s="89">
        <f t="shared" si="7"/>
        <v>11.29</v>
      </c>
      <c r="E97" s="89">
        <f t="shared" si="8"/>
        <v>2.9200000000000017</v>
      </c>
      <c r="F97" s="89">
        <f t="shared" si="10"/>
        <v>14.21</v>
      </c>
      <c r="G97" s="89">
        <f t="shared" si="9"/>
        <v>3471.119999999999</v>
      </c>
    </row>
    <row r="98" spans="1:7" x14ac:dyDescent="0.25">
      <c r="A98" s="87">
        <f t="shared" si="11"/>
        <v>46784</v>
      </c>
      <c r="B98" s="88">
        <v>82</v>
      </c>
      <c r="C98" s="76">
        <f t="shared" si="6"/>
        <v>3471.119999999999</v>
      </c>
      <c r="D98" s="89">
        <f t="shared" si="7"/>
        <v>11.28</v>
      </c>
      <c r="E98" s="89">
        <f t="shared" si="8"/>
        <v>2.9300000000000015</v>
      </c>
      <c r="F98" s="89">
        <f t="shared" si="10"/>
        <v>14.21</v>
      </c>
      <c r="G98" s="89">
        <f t="shared" si="9"/>
        <v>3468.1899999999991</v>
      </c>
    </row>
    <row r="99" spans="1:7" x14ac:dyDescent="0.25">
      <c r="A99" s="87">
        <f t="shared" si="11"/>
        <v>46813</v>
      </c>
      <c r="B99" s="88">
        <v>83</v>
      </c>
      <c r="C99" s="76">
        <f t="shared" si="6"/>
        <v>3468.1899999999991</v>
      </c>
      <c r="D99" s="89">
        <f t="shared" si="7"/>
        <v>11.27</v>
      </c>
      <c r="E99" s="89">
        <f t="shared" si="8"/>
        <v>2.9400000000000013</v>
      </c>
      <c r="F99" s="89">
        <f t="shared" si="10"/>
        <v>14.21</v>
      </c>
      <c r="G99" s="89">
        <f t="shared" si="9"/>
        <v>3465.2499999999991</v>
      </c>
    </row>
    <row r="100" spans="1:7" x14ac:dyDescent="0.25">
      <c r="A100" s="87">
        <f t="shared" si="11"/>
        <v>46844</v>
      </c>
      <c r="B100" s="88">
        <v>84</v>
      </c>
      <c r="C100" s="76">
        <f t="shared" si="6"/>
        <v>3465.2499999999991</v>
      </c>
      <c r="D100" s="89">
        <f t="shared" si="7"/>
        <v>11.26</v>
      </c>
      <c r="E100" s="89">
        <f t="shared" si="8"/>
        <v>2.9500000000000011</v>
      </c>
      <c r="F100" s="89">
        <f t="shared" si="10"/>
        <v>14.21</v>
      </c>
      <c r="G100" s="89">
        <f t="shared" si="9"/>
        <v>3462.2999999999993</v>
      </c>
    </row>
    <row r="101" spans="1:7" x14ac:dyDescent="0.25">
      <c r="A101" s="87">
        <f t="shared" si="11"/>
        <v>46874</v>
      </c>
      <c r="B101" s="88">
        <v>85</v>
      </c>
      <c r="C101" s="76">
        <f t="shared" si="6"/>
        <v>3462.2999999999993</v>
      </c>
      <c r="D101" s="89">
        <f t="shared" si="7"/>
        <v>11.25</v>
      </c>
      <c r="E101" s="89">
        <f t="shared" si="8"/>
        <v>2.9600000000000009</v>
      </c>
      <c r="F101" s="89">
        <f t="shared" si="10"/>
        <v>14.21</v>
      </c>
      <c r="G101" s="89">
        <f t="shared" si="9"/>
        <v>3459.3399999999992</v>
      </c>
    </row>
    <row r="102" spans="1:7" x14ac:dyDescent="0.25">
      <c r="A102" s="87">
        <f t="shared" si="11"/>
        <v>46905</v>
      </c>
      <c r="B102" s="88">
        <v>86</v>
      </c>
      <c r="C102" s="76">
        <f t="shared" si="6"/>
        <v>3459.3399999999992</v>
      </c>
      <c r="D102" s="89">
        <f t="shared" si="7"/>
        <v>11.24</v>
      </c>
      <c r="E102" s="89">
        <f t="shared" si="8"/>
        <v>2.9700000000000006</v>
      </c>
      <c r="F102" s="89">
        <f t="shared" si="10"/>
        <v>14.21</v>
      </c>
      <c r="G102" s="89">
        <f t="shared" si="9"/>
        <v>3456.3699999999994</v>
      </c>
    </row>
    <row r="103" spans="1:7" x14ac:dyDescent="0.25">
      <c r="A103" s="87">
        <f t="shared" si="11"/>
        <v>46935</v>
      </c>
      <c r="B103" s="88">
        <v>87</v>
      </c>
      <c r="C103" s="76">
        <f t="shared" si="6"/>
        <v>3456.3699999999994</v>
      </c>
      <c r="D103" s="89">
        <f t="shared" si="7"/>
        <v>11.23</v>
      </c>
      <c r="E103" s="89">
        <f t="shared" si="8"/>
        <v>2.9800000000000004</v>
      </c>
      <c r="F103" s="89">
        <f t="shared" si="10"/>
        <v>14.21</v>
      </c>
      <c r="G103" s="89">
        <f t="shared" si="9"/>
        <v>3453.3899999999994</v>
      </c>
    </row>
    <row r="104" spans="1:7" x14ac:dyDescent="0.25">
      <c r="A104" s="87">
        <f t="shared" si="11"/>
        <v>46966</v>
      </c>
      <c r="B104" s="88">
        <v>88</v>
      </c>
      <c r="C104" s="76">
        <f t="shared" si="6"/>
        <v>3453.3899999999994</v>
      </c>
      <c r="D104" s="89">
        <f t="shared" si="7"/>
        <v>11.22</v>
      </c>
      <c r="E104" s="89">
        <f t="shared" si="8"/>
        <v>2.99</v>
      </c>
      <c r="F104" s="89">
        <f t="shared" si="10"/>
        <v>14.21</v>
      </c>
      <c r="G104" s="89">
        <f t="shared" si="9"/>
        <v>3450.3999999999996</v>
      </c>
    </row>
    <row r="105" spans="1:7" x14ac:dyDescent="0.25">
      <c r="A105" s="87">
        <f t="shared" si="11"/>
        <v>46997</v>
      </c>
      <c r="B105" s="88">
        <v>89</v>
      </c>
      <c r="C105" s="76">
        <f t="shared" si="6"/>
        <v>3450.3999999999996</v>
      </c>
      <c r="D105" s="89">
        <f t="shared" si="7"/>
        <v>11.21</v>
      </c>
      <c r="E105" s="89">
        <f t="shared" si="8"/>
        <v>3</v>
      </c>
      <c r="F105" s="89">
        <f t="shared" si="10"/>
        <v>14.21</v>
      </c>
      <c r="G105" s="89">
        <f t="shared" si="9"/>
        <v>3447.3999999999996</v>
      </c>
    </row>
    <row r="106" spans="1:7" x14ac:dyDescent="0.25">
      <c r="A106" s="87">
        <f t="shared" si="11"/>
        <v>47027</v>
      </c>
      <c r="B106" s="88">
        <v>90</v>
      </c>
      <c r="C106" s="76">
        <f t="shared" si="6"/>
        <v>3447.3999999999996</v>
      </c>
      <c r="D106" s="89">
        <f t="shared" si="7"/>
        <v>11.2</v>
      </c>
      <c r="E106" s="89">
        <f t="shared" si="8"/>
        <v>3.0100000000000016</v>
      </c>
      <c r="F106" s="89">
        <f t="shared" si="10"/>
        <v>14.21</v>
      </c>
      <c r="G106" s="89">
        <f t="shared" si="9"/>
        <v>3444.3899999999994</v>
      </c>
    </row>
    <row r="107" spans="1:7" x14ac:dyDescent="0.25">
      <c r="A107" s="87">
        <f t="shared" si="11"/>
        <v>47058</v>
      </c>
      <c r="B107" s="88">
        <v>91</v>
      </c>
      <c r="C107" s="76">
        <f t="shared" si="6"/>
        <v>3444.3899999999994</v>
      </c>
      <c r="D107" s="89">
        <f t="shared" si="7"/>
        <v>11.19</v>
      </c>
      <c r="E107" s="89">
        <f t="shared" si="8"/>
        <v>3.0200000000000014</v>
      </c>
      <c r="F107" s="89">
        <f t="shared" si="10"/>
        <v>14.21</v>
      </c>
      <c r="G107" s="89">
        <f t="shared" si="9"/>
        <v>3441.3699999999994</v>
      </c>
    </row>
    <row r="108" spans="1:7" x14ac:dyDescent="0.25">
      <c r="A108" s="87">
        <f t="shared" si="11"/>
        <v>47088</v>
      </c>
      <c r="B108" s="88">
        <v>92</v>
      </c>
      <c r="C108" s="76">
        <f t="shared" si="6"/>
        <v>3441.3699999999994</v>
      </c>
      <c r="D108" s="89">
        <f t="shared" si="7"/>
        <v>11.18</v>
      </c>
      <c r="E108" s="89">
        <f t="shared" si="8"/>
        <v>3.0300000000000011</v>
      </c>
      <c r="F108" s="89">
        <f t="shared" si="10"/>
        <v>14.21</v>
      </c>
      <c r="G108" s="89">
        <f t="shared" si="9"/>
        <v>3438.3399999999992</v>
      </c>
    </row>
    <row r="109" spans="1:7" x14ac:dyDescent="0.25">
      <c r="A109" s="87">
        <f t="shared" si="11"/>
        <v>47119</v>
      </c>
      <c r="B109" s="88">
        <v>93</v>
      </c>
      <c r="C109" s="76">
        <f t="shared" si="6"/>
        <v>3438.3399999999992</v>
      </c>
      <c r="D109" s="89">
        <f t="shared" si="7"/>
        <v>11.17</v>
      </c>
      <c r="E109" s="89">
        <f t="shared" si="8"/>
        <v>3.0400000000000009</v>
      </c>
      <c r="F109" s="89">
        <f t="shared" si="10"/>
        <v>14.21</v>
      </c>
      <c r="G109" s="89">
        <f t="shared" si="9"/>
        <v>3435.2999999999993</v>
      </c>
    </row>
    <row r="110" spans="1:7" x14ac:dyDescent="0.25">
      <c r="A110" s="87">
        <f t="shared" si="11"/>
        <v>47150</v>
      </c>
      <c r="B110" s="88">
        <v>94</v>
      </c>
      <c r="C110" s="76">
        <f t="shared" si="6"/>
        <v>3435.2999999999993</v>
      </c>
      <c r="D110" s="89">
        <f t="shared" si="7"/>
        <v>11.16</v>
      </c>
      <c r="E110" s="89">
        <f t="shared" si="8"/>
        <v>3.0500000000000007</v>
      </c>
      <c r="F110" s="89">
        <f t="shared" si="10"/>
        <v>14.21</v>
      </c>
      <c r="G110" s="89">
        <f t="shared" si="9"/>
        <v>3432.2499999999991</v>
      </c>
    </row>
    <row r="111" spans="1:7" x14ac:dyDescent="0.25">
      <c r="A111" s="87">
        <f t="shared" si="11"/>
        <v>47178</v>
      </c>
      <c r="B111" s="88">
        <v>95</v>
      </c>
      <c r="C111" s="76">
        <f t="shared" si="6"/>
        <v>3432.2499999999991</v>
      </c>
      <c r="D111" s="89">
        <f t="shared" si="7"/>
        <v>11.15</v>
      </c>
      <c r="E111" s="89">
        <f t="shared" si="8"/>
        <v>3.0600000000000005</v>
      </c>
      <c r="F111" s="89">
        <f t="shared" si="10"/>
        <v>14.21</v>
      </c>
      <c r="G111" s="89">
        <f t="shared" si="9"/>
        <v>3429.1899999999991</v>
      </c>
    </row>
    <row r="112" spans="1:7" x14ac:dyDescent="0.25">
      <c r="A112" s="87">
        <f t="shared" si="11"/>
        <v>47209</v>
      </c>
      <c r="B112" s="88">
        <v>96</v>
      </c>
      <c r="C112" s="76">
        <f t="shared" si="6"/>
        <v>3429.1899999999991</v>
      </c>
      <c r="D112" s="89">
        <f t="shared" si="7"/>
        <v>11.14</v>
      </c>
      <c r="E112" s="89">
        <f t="shared" si="8"/>
        <v>3.0700000000000003</v>
      </c>
      <c r="F112" s="89">
        <f t="shared" si="10"/>
        <v>14.21</v>
      </c>
      <c r="G112" s="89">
        <f t="shared" si="9"/>
        <v>3426.119999999999</v>
      </c>
    </row>
    <row r="113" spans="1:7" x14ac:dyDescent="0.25">
      <c r="A113" s="87">
        <f t="shared" si="11"/>
        <v>47239</v>
      </c>
      <c r="B113" s="88">
        <v>97</v>
      </c>
      <c r="C113" s="76">
        <f t="shared" si="6"/>
        <v>3426.119999999999</v>
      </c>
      <c r="D113" s="89">
        <f t="shared" si="7"/>
        <v>11.13</v>
      </c>
      <c r="E113" s="89">
        <f t="shared" si="8"/>
        <v>3.08</v>
      </c>
      <c r="F113" s="89">
        <f t="shared" si="10"/>
        <v>14.21</v>
      </c>
      <c r="G113" s="89">
        <f t="shared" si="9"/>
        <v>3423.0399999999991</v>
      </c>
    </row>
    <row r="114" spans="1:7" x14ac:dyDescent="0.25">
      <c r="A114" s="87">
        <f t="shared" si="11"/>
        <v>47270</v>
      </c>
      <c r="B114" s="88">
        <v>98</v>
      </c>
      <c r="C114" s="76">
        <f t="shared" si="6"/>
        <v>3423.0399999999991</v>
      </c>
      <c r="D114" s="89">
        <f t="shared" si="7"/>
        <v>11.12</v>
      </c>
      <c r="E114" s="89">
        <f t="shared" si="8"/>
        <v>3.0900000000000016</v>
      </c>
      <c r="F114" s="89">
        <f t="shared" si="10"/>
        <v>14.21</v>
      </c>
      <c r="G114" s="89">
        <f t="shared" si="9"/>
        <v>3419.9499999999989</v>
      </c>
    </row>
    <row r="115" spans="1:7" x14ac:dyDescent="0.25">
      <c r="A115" s="87">
        <f t="shared" si="11"/>
        <v>47300</v>
      </c>
      <c r="B115" s="88">
        <v>99</v>
      </c>
      <c r="C115" s="76">
        <f t="shared" si="6"/>
        <v>3419.9499999999989</v>
      </c>
      <c r="D115" s="89">
        <f t="shared" si="7"/>
        <v>11.11</v>
      </c>
      <c r="E115" s="89">
        <f t="shared" si="8"/>
        <v>3.1000000000000014</v>
      </c>
      <c r="F115" s="89">
        <f t="shared" si="10"/>
        <v>14.21</v>
      </c>
      <c r="G115" s="89">
        <f t="shared" si="9"/>
        <v>3416.849999999999</v>
      </c>
    </row>
    <row r="116" spans="1:7" x14ac:dyDescent="0.25">
      <c r="A116" s="87">
        <f t="shared" si="11"/>
        <v>47331</v>
      </c>
      <c r="B116" s="88">
        <v>100</v>
      </c>
      <c r="C116" s="76">
        <f t="shared" si="6"/>
        <v>3416.849999999999</v>
      </c>
      <c r="D116" s="89">
        <f t="shared" si="7"/>
        <v>11.1</v>
      </c>
      <c r="E116" s="89">
        <f t="shared" si="8"/>
        <v>3.1100000000000012</v>
      </c>
      <c r="F116" s="89">
        <f t="shared" si="10"/>
        <v>14.21</v>
      </c>
      <c r="G116" s="89">
        <f t="shared" si="9"/>
        <v>3413.7399999999989</v>
      </c>
    </row>
    <row r="117" spans="1:7" x14ac:dyDescent="0.25">
      <c r="A117" s="87">
        <f t="shared" si="11"/>
        <v>47362</v>
      </c>
      <c r="B117" s="88">
        <v>101</v>
      </c>
      <c r="C117" s="76">
        <f t="shared" si="6"/>
        <v>3413.7399999999989</v>
      </c>
      <c r="D117" s="89">
        <f t="shared" si="7"/>
        <v>11.09</v>
      </c>
      <c r="E117" s="89">
        <f t="shared" si="8"/>
        <v>3.120000000000001</v>
      </c>
      <c r="F117" s="89">
        <f t="shared" si="10"/>
        <v>14.21</v>
      </c>
      <c r="G117" s="89">
        <f t="shared" si="9"/>
        <v>3410.619999999999</v>
      </c>
    </row>
    <row r="118" spans="1:7" x14ac:dyDescent="0.25">
      <c r="A118" s="87">
        <f t="shared" si="11"/>
        <v>47392</v>
      </c>
      <c r="B118" s="88">
        <v>102</v>
      </c>
      <c r="C118" s="76">
        <f t="shared" si="6"/>
        <v>3410.619999999999</v>
      </c>
      <c r="D118" s="89">
        <f t="shared" si="7"/>
        <v>11.08</v>
      </c>
      <c r="E118" s="89">
        <f t="shared" si="8"/>
        <v>3.1300000000000008</v>
      </c>
      <c r="F118" s="89">
        <f t="shared" si="10"/>
        <v>14.21</v>
      </c>
      <c r="G118" s="89">
        <f t="shared" si="9"/>
        <v>3407.4899999999989</v>
      </c>
    </row>
    <row r="119" spans="1:7" x14ac:dyDescent="0.25">
      <c r="A119" s="87">
        <f t="shared" si="11"/>
        <v>47423</v>
      </c>
      <c r="B119" s="88">
        <v>103</v>
      </c>
      <c r="C119" s="76">
        <f t="shared" si="6"/>
        <v>3407.4899999999989</v>
      </c>
      <c r="D119" s="89">
        <f t="shared" si="7"/>
        <v>11.07</v>
      </c>
      <c r="E119" s="89">
        <f t="shared" si="8"/>
        <v>3.1400000000000006</v>
      </c>
      <c r="F119" s="89">
        <f t="shared" si="10"/>
        <v>14.21</v>
      </c>
      <c r="G119" s="89">
        <f t="shared" si="9"/>
        <v>3404.349999999999</v>
      </c>
    </row>
    <row r="120" spans="1:7" x14ac:dyDescent="0.25">
      <c r="A120" s="87">
        <f t="shared" si="11"/>
        <v>47453</v>
      </c>
      <c r="B120" s="88">
        <v>104</v>
      </c>
      <c r="C120" s="76">
        <f t="shared" si="6"/>
        <v>3404.349999999999</v>
      </c>
      <c r="D120" s="89">
        <f t="shared" si="7"/>
        <v>11.06</v>
      </c>
      <c r="E120" s="89">
        <f t="shared" si="8"/>
        <v>3.1500000000000004</v>
      </c>
      <c r="F120" s="89">
        <f t="shared" si="10"/>
        <v>14.21</v>
      </c>
      <c r="G120" s="89">
        <f t="shared" si="9"/>
        <v>3401.1999999999989</v>
      </c>
    </row>
    <row r="121" spans="1:7" x14ac:dyDescent="0.25">
      <c r="A121" s="87">
        <f t="shared" si="11"/>
        <v>47484</v>
      </c>
      <c r="B121" s="88">
        <v>105</v>
      </c>
      <c r="C121" s="76">
        <f t="shared" si="6"/>
        <v>3401.1999999999989</v>
      </c>
      <c r="D121" s="89">
        <f t="shared" si="7"/>
        <v>11.05</v>
      </c>
      <c r="E121" s="89">
        <f t="shared" si="8"/>
        <v>3.16</v>
      </c>
      <c r="F121" s="89">
        <f t="shared" si="10"/>
        <v>14.21</v>
      </c>
      <c r="G121" s="89">
        <f t="shared" si="9"/>
        <v>3398.0399999999991</v>
      </c>
    </row>
    <row r="122" spans="1:7" x14ac:dyDescent="0.25">
      <c r="A122" s="87">
        <f t="shared" si="11"/>
        <v>47515</v>
      </c>
      <c r="B122" s="88">
        <v>106</v>
      </c>
      <c r="C122" s="76">
        <f>G121</f>
        <v>3398.0399999999991</v>
      </c>
      <c r="D122" s="89">
        <f>ROUND(C122*$E$13/12,2)</f>
        <v>11.04</v>
      </c>
      <c r="E122" s="89">
        <f>F122-D122</f>
        <v>3.1700000000000017</v>
      </c>
      <c r="F122" s="89">
        <f t="shared" si="10"/>
        <v>14.21</v>
      </c>
      <c r="G122" s="89">
        <f>C122-E122</f>
        <v>3394.869999999999</v>
      </c>
    </row>
    <row r="123" spans="1:7" x14ac:dyDescent="0.25">
      <c r="A123" s="87">
        <f t="shared" si="11"/>
        <v>47543</v>
      </c>
      <c r="B123" s="88">
        <v>107</v>
      </c>
      <c r="C123" s="76">
        <f t="shared" ref="C123:C136" si="12">G122</f>
        <v>3394.869999999999</v>
      </c>
      <c r="D123" s="89">
        <f t="shared" si="7"/>
        <v>11.03</v>
      </c>
      <c r="E123" s="89">
        <f t="shared" si="8"/>
        <v>3.1800000000000015</v>
      </c>
      <c r="F123" s="89">
        <f t="shared" si="10"/>
        <v>14.21</v>
      </c>
      <c r="G123" s="89">
        <f t="shared" ref="G123:G136" si="13">C123-E123</f>
        <v>3391.6899999999991</v>
      </c>
    </row>
    <row r="124" spans="1:7" x14ac:dyDescent="0.25">
      <c r="A124" s="87">
        <f t="shared" si="11"/>
        <v>47574</v>
      </c>
      <c r="B124" s="88">
        <v>108</v>
      </c>
      <c r="C124" s="76">
        <f t="shared" si="12"/>
        <v>3391.6899999999991</v>
      </c>
      <c r="D124" s="89">
        <f t="shared" si="7"/>
        <v>11.02</v>
      </c>
      <c r="E124" s="89">
        <f t="shared" si="8"/>
        <v>3.1900000000000013</v>
      </c>
      <c r="F124" s="89">
        <f t="shared" si="10"/>
        <v>14.21</v>
      </c>
      <c r="G124" s="89">
        <f t="shared" si="13"/>
        <v>3388.4999999999991</v>
      </c>
    </row>
    <row r="125" spans="1:7" x14ac:dyDescent="0.25">
      <c r="A125" s="87">
        <f t="shared" si="11"/>
        <v>47604</v>
      </c>
      <c r="B125" s="88">
        <v>109</v>
      </c>
      <c r="C125" s="76">
        <f t="shared" si="12"/>
        <v>3388.4999999999991</v>
      </c>
      <c r="D125" s="89">
        <f t="shared" si="7"/>
        <v>11.01</v>
      </c>
      <c r="E125" s="89">
        <f t="shared" si="8"/>
        <v>3.2000000000000011</v>
      </c>
      <c r="F125" s="89">
        <f t="shared" si="10"/>
        <v>14.21</v>
      </c>
      <c r="G125" s="89">
        <f t="shared" si="13"/>
        <v>3385.2999999999993</v>
      </c>
    </row>
    <row r="126" spans="1:7" x14ac:dyDescent="0.25">
      <c r="A126" s="87">
        <f t="shared" si="11"/>
        <v>47635</v>
      </c>
      <c r="B126" s="88">
        <v>110</v>
      </c>
      <c r="C126" s="76">
        <f t="shared" si="12"/>
        <v>3385.2999999999993</v>
      </c>
      <c r="D126" s="89">
        <f t="shared" si="7"/>
        <v>11</v>
      </c>
      <c r="E126" s="89">
        <f t="shared" si="8"/>
        <v>3.2100000000000009</v>
      </c>
      <c r="F126" s="89">
        <f t="shared" si="10"/>
        <v>14.21</v>
      </c>
      <c r="G126" s="89">
        <f t="shared" si="13"/>
        <v>3382.0899999999992</v>
      </c>
    </row>
    <row r="127" spans="1:7" x14ac:dyDescent="0.25">
      <c r="A127" s="87">
        <f t="shared" si="11"/>
        <v>47665</v>
      </c>
      <c r="B127" s="88">
        <v>111</v>
      </c>
      <c r="C127" s="76">
        <f t="shared" si="12"/>
        <v>3382.0899999999992</v>
      </c>
      <c r="D127" s="89">
        <f t="shared" si="7"/>
        <v>10.99</v>
      </c>
      <c r="E127" s="89">
        <f t="shared" si="8"/>
        <v>3.2200000000000006</v>
      </c>
      <c r="F127" s="89">
        <f t="shared" si="10"/>
        <v>14.21</v>
      </c>
      <c r="G127" s="89">
        <f t="shared" si="13"/>
        <v>3378.8699999999994</v>
      </c>
    </row>
    <row r="128" spans="1:7" x14ac:dyDescent="0.25">
      <c r="A128" s="87">
        <f t="shared" si="11"/>
        <v>47696</v>
      </c>
      <c r="B128" s="88">
        <v>112</v>
      </c>
      <c r="C128" s="76">
        <f t="shared" si="12"/>
        <v>3378.8699999999994</v>
      </c>
      <c r="D128" s="89">
        <f t="shared" si="7"/>
        <v>10.98</v>
      </c>
      <c r="E128" s="89">
        <f t="shared" si="8"/>
        <v>3.2300000000000004</v>
      </c>
      <c r="F128" s="89">
        <f t="shared" si="10"/>
        <v>14.21</v>
      </c>
      <c r="G128" s="89">
        <f t="shared" si="13"/>
        <v>3375.6399999999994</v>
      </c>
    </row>
    <row r="129" spans="1:7" x14ac:dyDescent="0.25">
      <c r="A129" s="87">
        <f t="shared" si="11"/>
        <v>47727</v>
      </c>
      <c r="B129" s="88">
        <v>113</v>
      </c>
      <c r="C129" s="76">
        <f t="shared" si="12"/>
        <v>3375.6399999999994</v>
      </c>
      <c r="D129" s="89">
        <f t="shared" si="7"/>
        <v>10.97</v>
      </c>
      <c r="E129" s="89">
        <f t="shared" si="8"/>
        <v>3.24</v>
      </c>
      <c r="F129" s="89">
        <f t="shared" si="10"/>
        <v>14.21</v>
      </c>
      <c r="G129" s="89">
        <f t="shared" si="13"/>
        <v>3372.3999999999996</v>
      </c>
    </row>
    <row r="130" spans="1:7" x14ac:dyDescent="0.25">
      <c r="A130" s="87">
        <f t="shared" si="11"/>
        <v>47757</v>
      </c>
      <c r="B130" s="88">
        <v>114</v>
      </c>
      <c r="C130" s="76">
        <f t="shared" si="12"/>
        <v>3372.3999999999996</v>
      </c>
      <c r="D130" s="89">
        <f t="shared" si="7"/>
        <v>10.96</v>
      </c>
      <c r="E130" s="89">
        <f t="shared" si="8"/>
        <v>3.25</v>
      </c>
      <c r="F130" s="89">
        <f t="shared" si="10"/>
        <v>14.21</v>
      </c>
      <c r="G130" s="89">
        <f t="shared" si="13"/>
        <v>3369.1499999999996</v>
      </c>
    </row>
    <row r="131" spans="1:7" x14ac:dyDescent="0.25">
      <c r="A131" s="87">
        <f t="shared" si="11"/>
        <v>47788</v>
      </c>
      <c r="B131" s="88">
        <v>115</v>
      </c>
      <c r="C131" s="76">
        <f t="shared" si="12"/>
        <v>3369.1499999999996</v>
      </c>
      <c r="D131" s="89">
        <f>ROUND(C131*$E$13/12,2)</f>
        <v>10.95</v>
      </c>
      <c r="E131" s="89">
        <f>F131-D131</f>
        <v>3.2600000000000016</v>
      </c>
      <c r="F131" s="89">
        <f t="shared" si="10"/>
        <v>14.21</v>
      </c>
      <c r="G131" s="89">
        <f t="shared" si="13"/>
        <v>3365.8899999999994</v>
      </c>
    </row>
    <row r="132" spans="1:7" x14ac:dyDescent="0.25">
      <c r="A132" s="87">
        <f t="shared" si="11"/>
        <v>47818</v>
      </c>
      <c r="B132" s="88">
        <v>116</v>
      </c>
      <c r="C132" s="76">
        <f t="shared" si="12"/>
        <v>3365.8899999999994</v>
      </c>
      <c r="D132" s="89">
        <f t="shared" si="7"/>
        <v>10.94</v>
      </c>
      <c r="E132" s="89">
        <f t="shared" si="8"/>
        <v>3.2700000000000014</v>
      </c>
      <c r="F132" s="89">
        <f t="shared" si="10"/>
        <v>14.21</v>
      </c>
      <c r="G132" s="89">
        <f t="shared" si="13"/>
        <v>3362.6199999999994</v>
      </c>
    </row>
    <row r="133" spans="1:7" x14ac:dyDescent="0.25">
      <c r="A133" s="87">
        <f t="shared" si="11"/>
        <v>47849</v>
      </c>
      <c r="B133" s="88">
        <v>117</v>
      </c>
      <c r="C133" s="76">
        <f t="shared" si="12"/>
        <v>3362.6199999999994</v>
      </c>
      <c r="D133" s="89">
        <f t="shared" si="7"/>
        <v>10.93</v>
      </c>
      <c r="E133" s="89">
        <f t="shared" si="8"/>
        <v>3.2800000000000011</v>
      </c>
      <c r="F133" s="89">
        <f t="shared" si="10"/>
        <v>14.21</v>
      </c>
      <c r="G133" s="89">
        <f t="shared" si="13"/>
        <v>3359.3399999999992</v>
      </c>
    </row>
    <row r="134" spans="1:7" x14ac:dyDescent="0.25">
      <c r="A134" s="87">
        <f t="shared" si="11"/>
        <v>47880</v>
      </c>
      <c r="B134" s="88">
        <v>118</v>
      </c>
      <c r="C134" s="76">
        <f t="shared" si="12"/>
        <v>3359.3399999999992</v>
      </c>
      <c r="D134" s="89">
        <f t="shared" si="7"/>
        <v>10.92</v>
      </c>
      <c r="E134" s="89">
        <f t="shared" si="8"/>
        <v>3.2900000000000009</v>
      </c>
      <c r="F134" s="89">
        <f t="shared" si="10"/>
        <v>14.21</v>
      </c>
      <c r="G134" s="89">
        <f t="shared" si="13"/>
        <v>3356.0499999999993</v>
      </c>
    </row>
    <row r="135" spans="1:7" x14ac:dyDescent="0.25">
      <c r="A135" s="87">
        <f t="shared" si="11"/>
        <v>47908</v>
      </c>
      <c r="B135" s="88">
        <v>119</v>
      </c>
      <c r="C135" s="76">
        <f t="shared" si="12"/>
        <v>3356.0499999999993</v>
      </c>
      <c r="D135" s="89">
        <f t="shared" si="7"/>
        <v>10.91</v>
      </c>
      <c r="E135" s="89">
        <f t="shared" si="8"/>
        <v>3.3000000000000007</v>
      </c>
      <c r="F135" s="89">
        <f t="shared" si="10"/>
        <v>14.21</v>
      </c>
      <c r="G135" s="89">
        <f t="shared" si="13"/>
        <v>3352.7499999999991</v>
      </c>
    </row>
    <row r="136" spans="1:7" x14ac:dyDescent="0.25">
      <c r="A136" s="87">
        <f t="shared" si="11"/>
        <v>47939</v>
      </c>
      <c r="B136" s="88">
        <v>120</v>
      </c>
      <c r="C136" s="76">
        <f t="shared" si="12"/>
        <v>3352.7499999999991</v>
      </c>
      <c r="D136" s="89">
        <f>ROUND(C136*$E$13/12,2)</f>
        <v>10.9</v>
      </c>
      <c r="E136" s="89">
        <f>F136-D136</f>
        <v>3.3100000000000005</v>
      </c>
      <c r="F136" s="89">
        <f t="shared" si="10"/>
        <v>14.21</v>
      </c>
      <c r="G136" s="89">
        <f t="shared" si="13"/>
        <v>3349.4399999999991</v>
      </c>
    </row>
    <row r="137" spans="1:7" x14ac:dyDescent="0.25">
      <c r="A137" s="87"/>
      <c r="B137" s="88"/>
      <c r="C137" s="76"/>
      <c r="D137" s="89"/>
      <c r="E137" s="89"/>
      <c r="F137" s="89"/>
      <c r="G137" s="89"/>
    </row>
    <row r="138" spans="1:7" x14ac:dyDescent="0.25">
      <c r="A138" s="87"/>
      <c r="B138" s="88"/>
      <c r="C138" s="76"/>
      <c r="D138" s="89"/>
      <c r="E138" s="89"/>
      <c r="F138" s="89"/>
      <c r="G138" s="89"/>
    </row>
    <row r="139" spans="1:7" x14ac:dyDescent="0.25">
      <c r="A139" s="87"/>
      <c r="B139" s="88"/>
      <c r="C139" s="76"/>
      <c r="D139" s="89"/>
      <c r="E139" s="89"/>
      <c r="F139" s="89"/>
      <c r="G139" s="89"/>
    </row>
    <row r="140" spans="1:7" x14ac:dyDescent="0.25">
      <c r="A140" s="87"/>
      <c r="B140" s="88"/>
      <c r="C140" s="76"/>
      <c r="D140" s="89"/>
      <c r="E140" s="89"/>
      <c r="F140" s="89"/>
      <c r="G140" s="89"/>
    </row>
    <row r="141" spans="1:7" x14ac:dyDescent="0.25">
      <c r="A141" s="87"/>
      <c r="B141" s="88"/>
      <c r="C141" s="76"/>
      <c r="D141" s="89"/>
      <c r="E141" s="89"/>
      <c r="F141" s="89"/>
      <c r="G141" s="89"/>
    </row>
    <row r="142" spans="1:7" x14ac:dyDescent="0.25">
      <c r="A142" s="87"/>
      <c r="B142" s="88"/>
      <c r="C142" s="76"/>
      <c r="D142" s="89"/>
      <c r="E142" s="89"/>
      <c r="F142" s="89"/>
      <c r="G142" s="89"/>
    </row>
    <row r="143" spans="1:7" x14ac:dyDescent="0.25">
      <c r="A143" s="87"/>
      <c r="B143" s="88"/>
      <c r="C143" s="76"/>
      <c r="D143" s="89"/>
      <c r="E143" s="89"/>
      <c r="F143" s="89"/>
      <c r="G143" s="89"/>
    </row>
    <row r="144" spans="1:7" x14ac:dyDescent="0.25">
      <c r="A144" s="87"/>
      <c r="B144" s="88"/>
      <c r="C144" s="76"/>
      <c r="D144" s="89"/>
      <c r="E144" s="89"/>
      <c r="F144" s="89"/>
      <c r="G144" s="89"/>
    </row>
    <row r="145" spans="1:7" x14ac:dyDescent="0.25">
      <c r="A145" s="87"/>
      <c r="B145" s="88"/>
      <c r="C145" s="76"/>
      <c r="D145" s="89"/>
      <c r="E145" s="89"/>
      <c r="F145" s="89"/>
      <c r="G145" s="89"/>
    </row>
    <row r="146" spans="1:7" x14ac:dyDescent="0.25">
      <c r="A146" s="87"/>
      <c r="B146" s="88"/>
      <c r="C146" s="76"/>
      <c r="D146" s="89"/>
      <c r="E146" s="89"/>
      <c r="F146" s="89"/>
      <c r="G146" s="89"/>
    </row>
    <row r="147" spans="1:7" x14ac:dyDescent="0.25">
      <c r="A147" s="87"/>
      <c r="B147" s="88"/>
      <c r="C147" s="76"/>
      <c r="D147" s="89"/>
      <c r="E147" s="89"/>
      <c r="F147" s="89"/>
      <c r="G147" s="89"/>
    </row>
    <row r="148" spans="1:7" x14ac:dyDescent="0.25">
      <c r="A148" s="87"/>
      <c r="B148" s="88"/>
      <c r="C148" s="76"/>
      <c r="D148" s="89"/>
      <c r="E148" s="89"/>
      <c r="F148" s="89"/>
      <c r="G148" s="89"/>
    </row>
    <row r="149" spans="1:7" x14ac:dyDescent="0.25">
      <c r="A149" s="87"/>
      <c r="B149" s="88"/>
      <c r="C149" s="76"/>
      <c r="D149" s="89"/>
      <c r="E149" s="89"/>
      <c r="F149" s="89"/>
      <c r="G149" s="89"/>
    </row>
    <row r="150" spans="1:7" x14ac:dyDescent="0.25">
      <c r="A150" s="87"/>
      <c r="B150" s="88"/>
      <c r="C150" s="76"/>
      <c r="D150" s="89"/>
      <c r="E150" s="89"/>
      <c r="F150" s="89"/>
      <c r="G150" s="89"/>
    </row>
    <row r="151" spans="1:7" x14ac:dyDescent="0.25">
      <c r="A151" s="87"/>
      <c r="B151" s="88"/>
      <c r="C151" s="76"/>
      <c r="D151" s="89"/>
      <c r="E151" s="89"/>
      <c r="F151" s="89"/>
      <c r="G151" s="89"/>
    </row>
    <row r="152" spans="1:7" x14ac:dyDescent="0.25">
      <c r="A152" s="87"/>
      <c r="B152" s="88"/>
      <c r="C152" s="76"/>
      <c r="D152" s="89"/>
      <c r="E152" s="89"/>
      <c r="F152" s="89"/>
      <c r="G152" s="89"/>
    </row>
    <row r="153" spans="1:7" x14ac:dyDescent="0.25">
      <c r="A153" s="87"/>
      <c r="B153" s="88"/>
      <c r="C153" s="76"/>
      <c r="D153" s="89"/>
      <c r="E153" s="89"/>
      <c r="F153" s="89"/>
      <c r="G153" s="89"/>
    </row>
    <row r="154" spans="1:7" x14ac:dyDescent="0.25">
      <c r="A154" s="87"/>
      <c r="B154" s="88"/>
      <c r="C154" s="76"/>
      <c r="D154" s="89"/>
      <c r="E154" s="89"/>
      <c r="F154" s="89"/>
      <c r="G154" s="89"/>
    </row>
    <row r="155" spans="1:7" x14ac:dyDescent="0.25">
      <c r="A155" s="87"/>
      <c r="B155" s="88"/>
      <c r="C155" s="76"/>
      <c r="D155" s="89"/>
      <c r="E155" s="89"/>
      <c r="F155" s="89"/>
      <c r="G155" s="89"/>
    </row>
    <row r="156" spans="1:7" x14ac:dyDescent="0.25">
      <c r="A156" s="87"/>
      <c r="B156" s="88"/>
      <c r="C156" s="76"/>
      <c r="D156" s="89"/>
      <c r="E156" s="89"/>
      <c r="F156" s="89"/>
      <c r="G156" s="89"/>
    </row>
    <row r="157" spans="1:7" x14ac:dyDescent="0.25">
      <c r="A157" s="87"/>
      <c r="B157" s="88"/>
      <c r="C157" s="76"/>
      <c r="D157" s="89"/>
      <c r="E157" s="89"/>
      <c r="F157" s="89"/>
      <c r="G157" s="89"/>
    </row>
    <row r="158" spans="1:7" x14ac:dyDescent="0.25">
      <c r="A158" s="87"/>
      <c r="B158" s="88"/>
      <c r="C158" s="76"/>
      <c r="D158" s="89"/>
      <c r="E158" s="89"/>
      <c r="F158" s="89"/>
      <c r="G158" s="89"/>
    </row>
    <row r="159" spans="1:7" x14ac:dyDescent="0.25">
      <c r="A159" s="87"/>
      <c r="B159" s="88"/>
      <c r="C159" s="76"/>
      <c r="D159" s="89"/>
      <c r="E159" s="89"/>
      <c r="F159" s="89"/>
      <c r="G159" s="89"/>
    </row>
    <row r="160" spans="1:7" x14ac:dyDescent="0.25">
      <c r="A160" s="87"/>
      <c r="B160" s="88"/>
      <c r="C160" s="76"/>
      <c r="D160" s="89"/>
      <c r="E160" s="89"/>
      <c r="F160" s="89"/>
      <c r="G160" s="89"/>
    </row>
    <row r="161" spans="1:7" x14ac:dyDescent="0.25">
      <c r="A161" s="87"/>
      <c r="B161" s="88"/>
      <c r="C161" s="76"/>
      <c r="D161" s="89"/>
      <c r="E161" s="89"/>
      <c r="F161" s="89"/>
      <c r="G161" s="89"/>
    </row>
    <row r="162" spans="1:7" x14ac:dyDescent="0.25">
      <c r="A162" s="87"/>
      <c r="B162" s="88"/>
      <c r="C162" s="76"/>
      <c r="D162" s="89"/>
      <c r="E162" s="89"/>
      <c r="F162" s="89"/>
      <c r="G162" s="89"/>
    </row>
    <row r="163" spans="1:7" x14ac:dyDescent="0.25">
      <c r="A163" s="87"/>
      <c r="B163" s="88"/>
      <c r="C163" s="76"/>
      <c r="D163" s="89"/>
      <c r="E163" s="89"/>
      <c r="F163" s="89"/>
      <c r="G163" s="89"/>
    </row>
    <row r="164" spans="1:7" x14ac:dyDescent="0.25">
      <c r="A164" s="87"/>
      <c r="B164" s="88"/>
      <c r="C164" s="76"/>
      <c r="D164" s="89"/>
      <c r="E164" s="89"/>
      <c r="F164" s="89"/>
      <c r="G164" s="89"/>
    </row>
    <row r="165" spans="1:7" x14ac:dyDescent="0.25">
      <c r="A165" s="87"/>
      <c r="B165" s="88"/>
      <c r="C165" s="76"/>
      <c r="D165" s="89"/>
      <c r="E165" s="89"/>
      <c r="F165" s="89"/>
      <c r="G165" s="89"/>
    </row>
    <row r="166" spans="1:7" x14ac:dyDescent="0.25">
      <c r="A166" s="87"/>
      <c r="B166" s="88"/>
      <c r="C166" s="76"/>
      <c r="D166" s="89"/>
      <c r="E166" s="89"/>
      <c r="F166" s="89"/>
      <c r="G166" s="89"/>
    </row>
    <row r="167" spans="1:7" x14ac:dyDescent="0.25">
      <c r="A167" s="87"/>
      <c r="B167" s="88"/>
      <c r="C167" s="76"/>
      <c r="D167" s="89"/>
      <c r="E167" s="89"/>
      <c r="F167" s="89"/>
      <c r="G167" s="89"/>
    </row>
    <row r="168" spans="1:7" x14ac:dyDescent="0.25">
      <c r="A168" s="87"/>
      <c r="B168" s="88"/>
      <c r="C168" s="76"/>
      <c r="D168" s="89"/>
      <c r="E168" s="89"/>
      <c r="F168" s="89"/>
      <c r="G168" s="89"/>
    </row>
    <row r="169" spans="1:7" x14ac:dyDescent="0.25">
      <c r="A169" s="87"/>
      <c r="B169" s="88"/>
      <c r="C169" s="76"/>
      <c r="D169" s="89"/>
      <c r="E169" s="89"/>
      <c r="F169" s="89"/>
      <c r="G169" s="89"/>
    </row>
    <row r="170" spans="1:7" x14ac:dyDescent="0.25">
      <c r="A170" s="87"/>
      <c r="B170" s="88"/>
      <c r="C170" s="76"/>
      <c r="D170" s="89"/>
      <c r="E170" s="89"/>
      <c r="F170" s="89"/>
      <c r="G170" s="89"/>
    </row>
    <row r="171" spans="1:7" x14ac:dyDescent="0.25">
      <c r="A171" s="87"/>
      <c r="B171" s="88"/>
      <c r="C171" s="76"/>
      <c r="D171" s="89"/>
      <c r="E171" s="89"/>
      <c r="F171" s="89"/>
      <c r="G171" s="89"/>
    </row>
    <row r="172" spans="1:7" x14ac:dyDescent="0.25">
      <c r="A172" s="87"/>
      <c r="B172" s="88"/>
      <c r="C172" s="76"/>
      <c r="D172" s="89"/>
      <c r="E172" s="89"/>
      <c r="F172" s="89"/>
      <c r="G172" s="89"/>
    </row>
    <row r="173" spans="1:7" x14ac:dyDescent="0.25">
      <c r="A173" s="87"/>
      <c r="B173" s="88"/>
      <c r="C173" s="76"/>
      <c r="D173" s="89"/>
      <c r="E173" s="89"/>
      <c r="F173" s="89"/>
      <c r="G173" s="89"/>
    </row>
    <row r="174" spans="1:7" x14ac:dyDescent="0.25">
      <c r="A174" s="87"/>
      <c r="B174" s="88"/>
      <c r="C174" s="76"/>
      <c r="D174" s="89"/>
      <c r="E174" s="89"/>
      <c r="F174" s="89"/>
      <c r="G174" s="89"/>
    </row>
    <row r="175" spans="1:7" x14ac:dyDescent="0.25">
      <c r="A175" s="87"/>
      <c r="B175" s="88"/>
      <c r="C175" s="76"/>
      <c r="D175" s="89"/>
      <c r="E175" s="89"/>
      <c r="F175" s="89"/>
      <c r="G175" s="89"/>
    </row>
    <row r="176" spans="1:7" x14ac:dyDescent="0.25">
      <c r="A176" s="87"/>
      <c r="B176" s="88"/>
      <c r="C176" s="76"/>
      <c r="D176" s="89"/>
      <c r="E176" s="89"/>
      <c r="F176" s="89"/>
      <c r="G176" s="89"/>
    </row>
    <row r="177" spans="1:7" x14ac:dyDescent="0.25">
      <c r="A177" s="87"/>
      <c r="B177" s="88"/>
      <c r="C177" s="76"/>
      <c r="D177" s="89"/>
      <c r="E177" s="89"/>
      <c r="F177" s="89"/>
      <c r="G177" s="89"/>
    </row>
    <row r="178" spans="1:7" x14ac:dyDescent="0.25">
      <c r="A178" s="87"/>
      <c r="B178" s="88"/>
      <c r="C178" s="76"/>
      <c r="D178" s="89"/>
      <c r="E178" s="89"/>
      <c r="F178" s="89"/>
      <c r="G178" s="89"/>
    </row>
    <row r="179" spans="1:7" x14ac:dyDescent="0.25">
      <c r="A179" s="87"/>
      <c r="B179" s="88"/>
      <c r="C179" s="76"/>
      <c r="D179" s="89"/>
      <c r="E179" s="89"/>
      <c r="F179" s="89"/>
      <c r="G179" s="89"/>
    </row>
    <row r="180" spans="1:7" x14ac:dyDescent="0.25">
      <c r="A180" s="87"/>
      <c r="B180" s="88"/>
      <c r="C180" s="76"/>
      <c r="D180" s="89"/>
      <c r="E180" s="89"/>
      <c r="F180" s="89"/>
      <c r="G180" s="89"/>
    </row>
    <row r="181" spans="1:7" x14ac:dyDescent="0.25">
      <c r="A181" s="87"/>
      <c r="B181" s="88"/>
      <c r="C181" s="76"/>
      <c r="D181" s="89"/>
      <c r="E181" s="89"/>
      <c r="F181" s="89"/>
      <c r="G181" s="89"/>
    </row>
    <row r="182" spans="1:7" x14ac:dyDescent="0.25">
      <c r="A182" s="87"/>
      <c r="B182" s="88"/>
      <c r="C182" s="76"/>
      <c r="D182" s="89"/>
      <c r="E182" s="89"/>
      <c r="F182" s="89"/>
      <c r="G182" s="89"/>
    </row>
    <row r="183" spans="1:7" x14ac:dyDescent="0.25">
      <c r="A183" s="87"/>
      <c r="B183" s="88"/>
      <c r="C183" s="76"/>
      <c r="D183" s="89"/>
      <c r="E183" s="89"/>
      <c r="F183" s="89"/>
      <c r="G183" s="89"/>
    </row>
    <row r="184" spans="1:7" x14ac:dyDescent="0.25">
      <c r="A184" s="87"/>
      <c r="B184" s="88"/>
      <c r="C184" s="76"/>
      <c r="D184" s="89"/>
      <c r="E184" s="89"/>
      <c r="F184" s="89"/>
      <c r="G184" s="89"/>
    </row>
    <row r="185" spans="1:7" x14ac:dyDescent="0.25">
      <c r="A185" s="87"/>
      <c r="B185" s="88"/>
      <c r="C185" s="76"/>
      <c r="D185" s="89"/>
      <c r="E185" s="89"/>
      <c r="F185" s="89"/>
      <c r="G185" s="89"/>
    </row>
    <row r="186" spans="1:7" x14ac:dyDescent="0.25">
      <c r="A186" s="87"/>
      <c r="B186" s="88"/>
      <c r="C186" s="76"/>
      <c r="D186" s="89"/>
      <c r="E186" s="89"/>
      <c r="F186" s="89"/>
      <c r="G186" s="89"/>
    </row>
    <row r="187" spans="1:7" x14ac:dyDescent="0.25">
      <c r="A187" s="87"/>
      <c r="B187" s="88"/>
      <c r="C187" s="76"/>
      <c r="D187" s="89"/>
      <c r="E187" s="89"/>
      <c r="F187" s="89"/>
      <c r="G187" s="89"/>
    </row>
    <row r="188" spans="1:7" x14ac:dyDescent="0.25">
      <c r="A188" s="87"/>
      <c r="B188" s="88"/>
      <c r="C188" s="76"/>
      <c r="D188" s="89"/>
      <c r="E188" s="89"/>
      <c r="F188" s="89"/>
      <c r="G188" s="89"/>
    </row>
    <row r="189" spans="1:7" x14ac:dyDescent="0.25">
      <c r="A189" s="87"/>
      <c r="B189" s="88"/>
      <c r="C189" s="76"/>
      <c r="D189" s="89"/>
      <c r="E189" s="89"/>
      <c r="F189" s="89"/>
      <c r="G189" s="89"/>
    </row>
    <row r="190" spans="1:7" x14ac:dyDescent="0.25">
      <c r="A190" s="87"/>
      <c r="B190" s="88"/>
      <c r="C190" s="76"/>
      <c r="D190" s="89"/>
      <c r="E190" s="89"/>
      <c r="F190" s="89"/>
      <c r="G190" s="89"/>
    </row>
    <row r="191" spans="1:7" x14ac:dyDescent="0.25">
      <c r="A191" s="87"/>
      <c r="B191" s="88"/>
      <c r="C191" s="76"/>
      <c r="D191" s="89"/>
      <c r="E191" s="89"/>
      <c r="F191" s="89"/>
      <c r="G191" s="89"/>
    </row>
    <row r="192" spans="1:7" x14ac:dyDescent="0.25">
      <c r="A192" s="87"/>
      <c r="B192" s="88"/>
      <c r="C192" s="76"/>
      <c r="D192" s="89"/>
      <c r="E192" s="89"/>
      <c r="F192" s="89"/>
      <c r="G192" s="89"/>
    </row>
    <row r="193" spans="1:7" x14ac:dyDescent="0.25">
      <c r="A193" s="87"/>
      <c r="B193" s="88"/>
      <c r="C193" s="76"/>
      <c r="D193" s="89"/>
      <c r="E193" s="89"/>
      <c r="F193" s="89"/>
      <c r="G193" s="89"/>
    </row>
    <row r="194" spans="1:7" x14ac:dyDescent="0.25">
      <c r="A194" s="87"/>
      <c r="B194" s="88"/>
      <c r="C194" s="76"/>
      <c r="D194" s="89"/>
      <c r="E194" s="89"/>
      <c r="F194" s="89"/>
      <c r="G194" s="89"/>
    </row>
    <row r="195" spans="1:7" x14ac:dyDescent="0.25">
      <c r="A195" s="87"/>
      <c r="B195" s="88"/>
      <c r="C195" s="76"/>
      <c r="D195" s="89"/>
      <c r="E195" s="89"/>
      <c r="F195" s="89"/>
      <c r="G195" s="89"/>
    </row>
    <row r="196" spans="1:7" x14ac:dyDescent="0.25">
      <c r="A196" s="87"/>
      <c r="B196" s="88"/>
      <c r="C196" s="76"/>
      <c r="D196" s="89"/>
      <c r="E196" s="89"/>
      <c r="F196" s="89"/>
      <c r="G196" s="89"/>
    </row>
    <row r="197" spans="1:7" x14ac:dyDescent="0.25">
      <c r="A197" s="87"/>
      <c r="B197" s="88"/>
      <c r="C197" s="76"/>
      <c r="D197" s="89"/>
      <c r="E197" s="89"/>
      <c r="F197" s="89"/>
      <c r="G197" s="89"/>
    </row>
    <row r="198" spans="1:7" x14ac:dyDescent="0.25">
      <c r="A198" s="87"/>
      <c r="B198" s="88"/>
      <c r="C198" s="76"/>
      <c r="D198" s="89"/>
      <c r="E198" s="89"/>
      <c r="F198" s="89"/>
      <c r="G198" s="89"/>
    </row>
    <row r="199" spans="1:7" x14ac:dyDescent="0.25">
      <c r="A199" s="87"/>
      <c r="B199" s="88"/>
      <c r="C199" s="76"/>
      <c r="D199" s="89"/>
      <c r="E199" s="89"/>
      <c r="F199" s="89"/>
      <c r="G199" s="89"/>
    </row>
    <row r="200" spans="1:7" x14ac:dyDescent="0.25">
      <c r="A200" s="87"/>
      <c r="B200" s="88"/>
      <c r="C200" s="76"/>
      <c r="D200" s="89"/>
      <c r="E200" s="89"/>
      <c r="F200" s="89"/>
      <c r="G200" s="89"/>
    </row>
    <row r="201" spans="1:7" x14ac:dyDescent="0.25">
      <c r="A201" s="87"/>
      <c r="B201" s="88"/>
      <c r="C201" s="76"/>
      <c r="D201" s="89"/>
      <c r="E201" s="89"/>
      <c r="F201" s="89"/>
      <c r="G201" s="89"/>
    </row>
    <row r="202" spans="1:7" x14ac:dyDescent="0.25">
      <c r="A202" s="87"/>
      <c r="B202" s="88"/>
      <c r="C202" s="76"/>
      <c r="D202" s="89"/>
      <c r="E202" s="89"/>
      <c r="F202" s="89"/>
      <c r="G202" s="89"/>
    </row>
    <row r="203" spans="1:7" x14ac:dyDescent="0.25">
      <c r="A203" s="87"/>
      <c r="B203" s="88"/>
      <c r="C203" s="76"/>
      <c r="D203" s="89"/>
      <c r="E203" s="89"/>
      <c r="F203" s="89"/>
      <c r="G203" s="89"/>
    </row>
    <row r="204" spans="1:7" x14ac:dyDescent="0.25">
      <c r="A204" s="87"/>
      <c r="B204" s="88"/>
      <c r="C204" s="76"/>
      <c r="D204" s="89"/>
      <c r="E204" s="89"/>
      <c r="F204" s="89"/>
      <c r="G204" s="89"/>
    </row>
    <row r="205" spans="1:7" x14ac:dyDescent="0.25">
      <c r="A205" s="87"/>
      <c r="B205" s="88"/>
      <c r="C205" s="76"/>
      <c r="D205" s="89"/>
      <c r="E205" s="89"/>
      <c r="F205" s="89"/>
      <c r="G205" s="89"/>
    </row>
    <row r="206" spans="1:7" x14ac:dyDescent="0.25">
      <c r="A206" s="87"/>
      <c r="B206" s="88"/>
      <c r="C206" s="76"/>
      <c r="D206" s="89"/>
      <c r="E206" s="89"/>
      <c r="F206" s="89"/>
      <c r="G206" s="89"/>
    </row>
    <row r="207" spans="1:7" x14ac:dyDescent="0.25">
      <c r="A207" s="87"/>
      <c r="B207" s="88"/>
      <c r="C207" s="76"/>
      <c r="D207" s="89"/>
      <c r="E207" s="89"/>
      <c r="F207" s="89"/>
      <c r="G207" s="89"/>
    </row>
    <row r="208" spans="1:7" x14ac:dyDescent="0.25">
      <c r="A208" s="87"/>
      <c r="B208" s="88"/>
      <c r="C208" s="76"/>
      <c r="D208" s="89"/>
      <c r="E208" s="89"/>
      <c r="F208" s="89"/>
      <c r="G208" s="89"/>
    </row>
    <row r="209" spans="1:7" x14ac:dyDescent="0.25">
      <c r="A209" s="87"/>
      <c r="B209" s="88"/>
      <c r="C209" s="76"/>
      <c r="D209" s="89"/>
      <c r="E209" s="89"/>
      <c r="F209" s="89"/>
      <c r="G209" s="89"/>
    </row>
    <row r="210" spans="1:7" x14ac:dyDescent="0.25">
      <c r="A210" s="87"/>
      <c r="B210" s="88"/>
      <c r="C210" s="76"/>
      <c r="D210" s="89"/>
      <c r="E210" s="89"/>
      <c r="F210" s="89"/>
      <c r="G210" s="89"/>
    </row>
    <row r="211" spans="1:7" x14ac:dyDescent="0.25">
      <c r="A211" s="87"/>
      <c r="B211" s="88"/>
      <c r="C211" s="76"/>
      <c r="D211" s="89"/>
      <c r="E211" s="89"/>
      <c r="F211" s="89"/>
      <c r="G211" s="89"/>
    </row>
    <row r="212" spans="1:7" x14ac:dyDescent="0.25">
      <c r="A212" s="87"/>
      <c r="B212" s="88"/>
      <c r="C212" s="76"/>
      <c r="D212" s="89"/>
      <c r="E212" s="89"/>
      <c r="F212" s="89"/>
      <c r="G212" s="89"/>
    </row>
    <row r="213" spans="1:7" x14ac:dyDescent="0.25">
      <c r="A213" s="87"/>
      <c r="B213" s="88"/>
      <c r="C213" s="76"/>
      <c r="D213" s="89"/>
      <c r="E213" s="89"/>
      <c r="F213" s="89"/>
      <c r="G213" s="89"/>
    </row>
    <row r="214" spans="1:7" x14ac:dyDescent="0.25">
      <c r="A214" s="87"/>
      <c r="B214" s="88"/>
      <c r="C214" s="76"/>
      <c r="D214" s="89"/>
      <c r="E214" s="89"/>
      <c r="F214" s="89"/>
      <c r="G214" s="89"/>
    </row>
    <row r="215" spans="1:7" x14ac:dyDescent="0.25">
      <c r="A215" s="87"/>
      <c r="B215" s="88"/>
      <c r="C215" s="76"/>
      <c r="D215" s="89"/>
      <c r="E215" s="89"/>
      <c r="F215" s="89"/>
      <c r="G215" s="89"/>
    </row>
    <row r="216" spans="1:7" x14ac:dyDescent="0.25">
      <c r="A216" s="87"/>
      <c r="B216" s="88"/>
      <c r="C216" s="76"/>
      <c r="D216" s="89"/>
      <c r="E216" s="89"/>
      <c r="F216" s="89"/>
      <c r="G216" s="89"/>
    </row>
    <row r="217" spans="1:7" x14ac:dyDescent="0.25">
      <c r="A217" s="87"/>
      <c r="B217" s="88"/>
      <c r="C217" s="76"/>
      <c r="D217" s="89"/>
      <c r="E217" s="89"/>
      <c r="F217" s="89"/>
      <c r="G217" s="89"/>
    </row>
    <row r="218" spans="1:7" x14ac:dyDescent="0.25">
      <c r="A218" s="87"/>
      <c r="B218" s="88"/>
      <c r="C218" s="76"/>
      <c r="D218" s="89"/>
      <c r="E218" s="89"/>
      <c r="F218" s="89"/>
      <c r="G218" s="89"/>
    </row>
    <row r="219" spans="1:7" x14ac:dyDescent="0.25">
      <c r="A219" s="87"/>
      <c r="B219" s="88"/>
      <c r="C219" s="76"/>
      <c r="D219" s="89"/>
      <c r="E219" s="89"/>
      <c r="F219" s="89"/>
      <c r="G219" s="89"/>
    </row>
    <row r="220" spans="1:7" x14ac:dyDescent="0.25">
      <c r="A220" s="87"/>
      <c r="B220" s="88"/>
      <c r="C220" s="76"/>
      <c r="D220" s="89"/>
      <c r="E220" s="89"/>
      <c r="F220" s="89"/>
      <c r="G220" s="89"/>
    </row>
    <row r="221" spans="1:7" x14ac:dyDescent="0.25">
      <c r="A221" s="87"/>
      <c r="B221" s="88"/>
      <c r="C221" s="76"/>
      <c r="D221" s="89"/>
      <c r="E221" s="89"/>
      <c r="F221" s="89"/>
      <c r="G221" s="89"/>
    </row>
    <row r="222" spans="1:7" x14ac:dyDescent="0.25">
      <c r="A222" s="87"/>
      <c r="B222" s="88"/>
      <c r="C222" s="76"/>
      <c r="D222" s="89"/>
      <c r="E222" s="89"/>
      <c r="F222" s="89"/>
      <c r="G222" s="89"/>
    </row>
    <row r="223" spans="1:7" x14ac:dyDescent="0.25">
      <c r="A223" s="87"/>
      <c r="B223" s="88"/>
      <c r="C223" s="76"/>
      <c r="D223" s="89"/>
      <c r="E223" s="89"/>
      <c r="F223" s="89"/>
      <c r="G223" s="89"/>
    </row>
    <row r="224" spans="1:7" x14ac:dyDescent="0.25">
      <c r="A224" s="87"/>
      <c r="B224" s="88"/>
      <c r="C224" s="76"/>
      <c r="D224" s="89"/>
      <c r="E224" s="89"/>
      <c r="F224" s="89"/>
      <c r="G224" s="89"/>
    </row>
    <row r="225" spans="1:7" x14ac:dyDescent="0.25">
      <c r="A225" s="87"/>
      <c r="B225" s="88"/>
      <c r="C225" s="76"/>
      <c r="D225" s="89"/>
      <c r="E225" s="89"/>
      <c r="F225" s="89"/>
      <c r="G225" s="89"/>
    </row>
    <row r="226" spans="1:7" x14ac:dyDescent="0.25">
      <c r="A226" s="87"/>
      <c r="B226" s="88"/>
      <c r="C226" s="76"/>
      <c r="D226" s="89"/>
      <c r="E226" s="89"/>
      <c r="F226" s="89"/>
      <c r="G226" s="89"/>
    </row>
    <row r="227" spans="1:7" x14ac:dyDescent="0.25">
      <c r="A227" s="87"/>
      <c r="B227" s="88"/>
      <c r="C227" s="76"/>
      <c r="D227" s="89"/>
      <c r="E227" s="89"/>
      <c r="F227" s="89"/>
      <c r="G227" s="89"/>
    </row>
    <row r="228" spans="1:7" x14ac:dyDescent="0.25">
      <c r="A228" s="87"/>
      <c r="B228" s="88"/>
      <c r="C228" s="76"/>
      <c r="D228" s="89"/>
      <c r="E228" s="89"/>
      <c r="F228" s="89"/>
      <c r="G228" s="89"/>
    </row>
    <row r="229" spans="1:7" x14ac:dyDescent="0.25">
      <c r="A229" s="87"/>
      <c r="B229" s="88"/>
      <c r="C229" s="76"/>
      <c r="D229" s="89"/>
      <c r="E229" s="89"/>
      <c r="F229" s="89"/>
      <c r="G229" s="89"/>
    </row>
    <row r="230" spans="1:7" x14ac:dyDescent="0.25">
      <c r="A230" s="87"/>
      <c r="B230" s="88"/>
      <c r="C230" s="76"/>
      <c r="D230" s="89"/>
      <c r="E230" s="89"/>
      <c r="F230" s="89"/>
      <c r="G230" s="89"/>
    </row>
    <row r="231" spans="1:7" x14ac:dyDescent="0.25">
      <c r="A231" s="87"/>
      <c r="B231" s="88"/>
      <c r="C231" s="76"/>
      <c r="D231" s="89"/>
      <c r="E231" s="89"/>
      <c r="F231" s="89"/>
      <c r="G231" s="89"/>
    </row>
    <row r="232" spans="1:7" x14ac:dyDescent="0.25">
      <c r="A232" s="87"/>
      <c r="B232" s="88"/>
      <c r="C232" s="76"/>
      <c r="D232" s="89"/>
      <c r="E232" s="89"/>
      <c r="F232" s="89"/>
      <c r="G232" s="89"/>
    </row>
    <row r="233" spans="1:7" x14ac:dyDescent="0.25">
      <c r="A233" s="87"/>
      <c r="B233" s="88"/>
      <c r="C233" s="76"/>
      <c r="D233" s="89"/>
      <c r="E233" s="89"/>
      <c r="F233" s="89"/>
      <c r="G233" s="89"/>
    </row>
    <row r="234" spans="1:7" x14ac:dyDescent="0.25">
      <c r="A234" s="87"/>
      <c r="B234" s="88"/>
      <c r="C234" s="76"/>
      <c r="D234" s="89"/>
      <c r="E234" s="89"/>
      <c r="F234" s="89"/>
      <c r="G234" s="89"/>
    </row>
    <row r="235" spans="1:7" x14ac:dyDescent="0.25">
      <c r="A235" s="87"/>
      <c r="B235" s="88"/>
      <c r="C235" s="76"/>
      <c r="D235" s="89"/>
      <c r="E235" s="89"/>
      <c r="F235" s="89"/>
      <c r="G235" s="89"/>
    </row>
    <row r="236" spans="1:7" x14ac:dyDescent="0.25">
      <c r="A236" s="87"/>
      <c r="B236" s="88"/>
      <c r="C236" s="76"/>
      <c r="D236" s="89"/>
      <c r="E236" s="89"/>
      <c r="F236" s="89"/>
      <c r="G236" s="89"/>
    </row>
    <row r="237" spans="1:7" x14ac:dyDescent="0.25">
      <c r="A237" s="87"/>
      <c r="B237" s="88"/>
      <c r="C237" s="76"/>
      <c r="D237" s="89"/>
      <c r="E237" s="89"/>
      <c r="F237" s="89"/>
      <c r="G237" s="89"/>
    </row>
    <row r="238" spans="1:7" x14ac:dyDescent="0.25">
      <c r="A238" s="87"/>
      <c r="B238" s="88"/>
      <c r="C238" s="76"/>
      <c r="D238" s="89"/>
      <c r="E238" s="89"/>
      <c r="F238" s="89"/>
      <c r="G238" s="89"/>
    </row>
    <row r="239" spans="1:7" x14ac:dyDescent="0.25">
      <c r="A239" s="87"/>
      <c r="B239" s="88"/>
      <c r="C239" s="76"/>
      <c r="D239" s="89"/>
      <c r="E239" s="89"/>
      <c r="F239" s="89"/>
      <c r="G239" s="89"/>
    </row>
    <row r="240" spans="1:7" x14ac:dyDescent="0.25">
      <c r="A240" s="87"/>
      <c r="B240" s="88"/>
      <c r="C240" s="76"/>
      <c r="D240" s="89"/>
      <c r="E240" s="89"/>
      <c r="F240" s="89"/>
      <c r="G240" s="89"/>
    </row>
    <row r="241" spans="1:7" x14ac:dyDescent="0.25">
      <c r="A241" s="87"/>
      <c r="B241" s="88"/>
      <c r="C241" s="76"/>
      <c r="D241" s="89"/>
      <c r="E241" s="89"/>
      <c r="F241" s="89"/>
      <c r="G241" s="89"/>
    </row>
    <row r="242" spans="1:7" x14ac:dyDescent="0.25">
      <c r="A242" s="87"/>
      <c r="B242" s="88"/>
      <c r="C242" s="76"/>
      <c r="D242" s="89"/>
      <c r="E242" s="89"/>
      <c r="F242" s="89"/>
      <c r="G242" s="89"/>
    </row>
    <row r="243" spans="1:7" x14ac:dyDescent="0.25">
      <c r="A243" s="87"/>
      <c r="B243" s="88"/>
      <c r="C243" s="76"/>
      <c r="D243" s="89"/>
      <c r="E243" s="89"/>
      <c r="F243" s="89"/>
      <c r="G243" s="89"/>
    </row>
    <row r="244" spans="1:7" x14ac:dyDescent="0.25">
      <c r="A244" s="87"/>
      <c r="B244" s="88"/>
      <c r="C244" s="76"/>
      <c r="D244" s="89"/>
      <c r="E244" s="89"/>
      <c r="F244" s="89"/>
      <c r="G244" s="89"/>
    </row>
    <row r="245" spans="1:7" x14ac:dyDescent="0.25">
      <c r="A245" s="87"/>
      <c r="B245" s="88"/>
      <c r="C245" s="76"/>
      <c r="D245" s="89"/>
      <c r="E245" s="89"/>
      <c r="F245" s="89"/>
      <c r="G245" s="89"/>
    </row>
    <row r="246" spans="1:7" x14ac:dyDescent="0.25">
      <c r="A246" s="87"/>
      <c r="B246" s="88"/>
      <c r="C246" s="76"/>
      <c r="D246" s="89"/>
      <c r="E246" s="89"/>
      <c r="F246" s="89"/>
      <c r="G246" s="89"/>
    </row>
    <row r="247" spans="1:7" x14ac:dyDescent="0.25">
      <c r="A247" s="87"/>
      <c r="B247" s="88"/>
      <c r="C247" s="76"/>
      <c r="D247" s="89"/>
      <c r="E247" s="89"/>
      <c r="F247" s="89"/>
      <c r="G247" s="89"/>
    </row>
    <row r="248" spans="1:7" x14ac:dyDescent="0.25">
      <c r="A248" s="87"/>
      <c r="B248" s="88"/>
      <c r="C248" s="76"/>
      <c r="D248" s="89"/>
      <c r="E248" s="89"/>
      <c r="F248" s="89"/>
      <c r="G248" s="89"/>
    </row>
    <row r="249" spans="1:7" x14ac:dyDescent="0.25">
      <c r="A249" s="87"/>
      <c r="B249" s="88"/>
      <c r="C249" s="76"/>
      <c r="D249" s="89"/>
      <c r="E249" s="89"/>
      <c r="F249" s="89"/>
      <c r="G249" s="89"/>
    </row>
    <row r="250" spans="1:7" x14ac:dyDescent="0.25">
      <c r="A250" s="87"/>
      <c r="B250" s="88"/>
      <c r="C250" s="76"/>
      <c r="D250" s="89"/>
      <c r="E250" s="89"/>
      <c r="F250" s="89"/>
      <c r="G250" s="89"/>
    </row>
    <row r="251" spans="1:7" x14ac:dyDescent="0.25">
      <c r="A251" s="87"/>
      <c r="B251" s="88"/>
      <c r="C251" s="76"/>
      <c r="D251" s="89"/>
      <c r="E251" s="89"/>
      <c r="F251" s="89"/>
      <c r="G251" s="89"/>
    </row>
    <row r="252" spans="1:7" x14ac:dyDescent="0.25">
      <c r="A252" s="87"/>
      <c r="B252" s="88"/>
      <c r="C252" s="76"/>
      <c r="D252" s="89"/>
      <c r="E252" s="89"/>
      <c r="F252" s="89"/>
      <c r="G252" s="89"/>
    </row>
    <row r="253" spans="1:7" x14ac:dyDescent="0.25">
      <c r="A253" s="87"/>
      <c r="B253" s="88"/>
      <c r="C253" s="76"/>
      <c r="D253" s="89"/>
      <c r="E253" s="89"/>
      <c r="F253" s="89"/>
      <c r="G253" s="89"/>
    </row>
    <row r="254" spans="1:7" x14ac:dyDescent="0.25">
      <c r="A254" s="87"/>
      <c r="B254" s="88"/>
      <c r="C254" s="76"/>
      <c r="D254" s="89"/>
      <c r="E254" s="89"/>
      <c r="F254" s="89"/>
      <c r="G254" s="89"/>
    </row>
    <row r="255" spans="1:7" x14ac:dyDescent="0.25">
      <c r="A255" s="87"/>
      <c r="B255" s="88"/>
      <c r="C255" s="76"/>
      <c r="D255" s="89"/>
      <c r="E255" s="89"/>
      <c r="F255" s="89"/>
      <c r="G255" s="89"/>
    </row>
    <row r="256" spans="1:7" x14ac:dyDescent="0.25">
      <c r="A256" s="87"/>
      <c r="B256" s="88"/>
      <c r="C256" s="76"/>
      <c r="D256" s="89"/>
      <c r="E256" s="89"/>
      <c r="F256" s="89"/>
      <c r="G256" s="89"/>
    </row>
    <row r="257" spans="1:7" x14ac:dyDescent="0.25">
      <c r="A257" s="87"/>
      <c r="B257" s="88"/>
      <c r="C257" s="76"/>
      <c r="D257" s="89"/>
      <c r="E257" s="89"/>
      <c r="F257" s="89"/>
      <c r="G257" s="89"/>
    </row>
    <row r="258" spans="1:7" x14ac:dyDescent="0.25">
      <c r="A258" s="87"/>
      <c r="B258" s="88"/>
      <c r="C258" s="76"/>
      <c r="D258" s="89"/>
      <c r="E258" s="89"/>
      <c r="F258" s="89"/>
      <c r="G258" s="89"/>
    </row>
    <row r="259" spans="1:7" x14ac:dyDescent="0.25">
      <c r="A259" s="87"/>
      <c r="B259" s="88"/>
      <c r="C259" s="76"/>
      <c r="D259" s="89"/>
      <c r="E259" s="89"/>
      <c r="F259" s="89"/>
      <c r="G259" s="89"/>
    </row>
    <row r="260" spans="1:7" x14ac:dyDescent="0.25">
      <c r="A260" s="87"/>
      <c r="B260" s="88"/>
      <c r="C260" s="76"/>
      <c r="D260" s="89"/>
      <c r="E260" s="89"/>
      <c r="F260" s="89"/>
      <c r="G260" s="89"/>
    </row>
    <row r="261" spans="1:7" x14ac:dyDescent="0.25">
      <c r="A261" s="87"/>
      <c r="B261" s="88"/>
      <c r="C261" s="76"/>
      <c r="D261" s="89"/>
      <c r="E261" s="89"/>
      <c r="F261" s="89"/>
      <c r="G261" s="89"/>
    </row>
    <row r="262" spans="1:7" x14ac:dyDescent="0.25">
      <c r="A262" s="87"/>
      <c r="B262" s="88"/>
      <c r="C262" s="76"/>
      <c r="D262" s="89"/>
      <c r="E262" s="89"/>
      <c r="F262" s="89"/>
      <c r="G262" s="89"/>
    </row>
    <row r="263" spans="1:7" x14ac:dyDescent="0.25">
      <c r="A263" s="87"/>
      <c r="B263" s="88"/>
      <c r="C263" s="76"/>
      <c r="D263" s="89"/>
      <c r="E263" s="89"/>
      <c r="F263" s="89"/>
      <c r="G263" s="89"/>
    </row>
    <row r="264" spans="1:7" x14ac:dyDescent="0.25">
      <c r="A264" s="87"/>
      <c r="B264" s="88"/>
      <c r="C264" s="76"/>
      <c r="D264" s="89"/>
      <c r="E264" s="89"/>
      <c r="F264" s="89"/>
      <c r="G264" s="89"/>
    </row>
    <row r="265" spans="1:7" x14ac:dyDescent="0.25">
      <c r="A265" s="87"/>
      <c r="B265" s="88"/>
      <c r="C265" s="76"/>
      <c r="D265" s="89"/>
      <c r="E265" s="89"/>
      <c r="F265" s="89"/>
      <c r="G265" s="89"/>
    </row>
    <row r="266" spans="1:7" x14ac:dyDescent="0.25">
      <c r="A266" s="87"/>
      <c r="B266" s="88"/>
      <c r="C266" s="76"/>
      <c r="D266" s="89"/>
      <c r="E266" s="89"/>
      <c r="F266" s="89"/>
      <c r="G266" s="89"/>
    </row>
    <row r="267" spans="1:7" x14ac:dyDescent="0.25">
      <c r="A267" s="87"/>
      <c r="B267" s="88"/>
      <c r="C267" s="76"/>
      <c r="D267" s="89"/>
      <c r="E267" s="89"/>
      <c r="F267" s="89"/>
      <c r="G267" s="89"/>
    </row>
    <row r="268" spans="1:7" x14ac:dyDescent="0.25">
      <c r="A268" s="87"/>
      <c r="B268" s="88"/>
      <c r="C268" s="76"/>
      <c r="D268" s="89"/>
      <c r="E268" s="89"/>
      <c r="F268" s="89"/>
      <c r="G268" s="89"/>
    </row>
    <row r="269" spans="1:7" x14ac:dyDescent="0.25">
      <c r="A269" s="87"/>
      <c r="B269" s="88"/>
      <c r="C269" s="76"/>
      <c r="D269" s="89"/>
      <c r="E269" s="89"/>
      <c r="F269" s="89"/>
      <c r="G269" s="89"/>
    </row>
    <row r="270" spans="1:7" x14ac:dyDescent="0.25">
      <c r="A270" s="87"/>
      <c r="B270" s="88"/>
      <c r="C270" s="76"/>
      <c r="D270" s="89"/>
      <c r="E270" s="89"/>
      <c r="F270" s="89"/>
      <c r="G270" s="89"/>
    </row>
    <row r="271" spans="1:7" x14ac:dyDescent="0.25">
      <c r="A271" s="87"/>
      <c r="B271" s="88"/>
      <c r="C271" s="76"/>
      <c r="D271" s="89"/>
      <c r="E271" s="89"/>
      <c r="F271" s="89"/>
      <c r="G271" s="89"/>
    </row>
    <row r="272" spans="1:7" x14ac:dyDescent="0.25">
      <c r="A272" s="87"/>
      <c r="B272" s="88"/>
      <c r="C272" s="76"/>
      <c r="D272" s="89"/>
      <c r="E272" s="89"/>
      <c r="F272" s="89"/>
      <c r="G272" s="89"/>
    </row>
    <row r="273" spans="1:7" x14ac:dyDescent="0.25">
      <c r="A273" s="87"/>
      <c r="B273" s="88"/>
      <c r="C273" s="76"/>
      <c r="D273" s="89"/>
      <c r="E273" s="89"/>
      <c r="F273" s="89"/>
      <c r="G273" s="89"/>
    </row>
    <row r="274" spans="1:7" x14ac:dyDescent="0.25">
      <c r="A274" s="87"/>
      <c r="B274" s="88"/>
      <c r="C274" s="76"/>
      <c r="D274" s="89"/>
      <c r="E274" s="89"/>
      <c r="F274" s="89"/>
      <c r="G274" s="89"/>
    </row>
    <row r="275" spans="1:7" x14ac:dyDescent="0.25">
      <c r="A275" s="87"/>
      <c r="B275" s="88"/>
      <c r="C275" s="76"/>
      <c r="D275" s="89"/>
      <c r="E275" s="89"/>
      <c r="F275" s="89"/>
      <c r="G275" s="89"/>
    </row>
    <row r="276" spans="1:7" x14ac:dyDescent="0.25">
      <c r="A276" s="87"/>
      <c r="B276" s="88"/>
      <c r="C276" s="76"/>
      <c r="D276" s="89"/>
      <c r="E276" s="89"/>
      <c r="F276" s="89"/>
      <c r="G276" s="89"/>
    </row>
    <row r="277" spans="1:7" x14ac:dyDescent="0.25">
      <c r="A277" s="87"/>
      <c r="B277" s="88"/>
      <c r="C277" s="76"/>
      <c r="D277" s="89"/>
      <c r="E277" s="89"/>
      <c r="F277" s="89"/>
      <c r="G277" s="89"/>
    </row>
    <row r="278" spans="1:7" x14ac:dyDescent="0.25">
      <c r="A278" s="87"/>
      <c r="B278" s="88"/>
      <c r="C278" s="76"/>
      <c r="D278" s="89"/>
      <c r="E278" s="89"/>
      <c r="F278" s="89"/>
      <c r="G278" s="89"/>
    </row>
    <row r="279" spans="1:7" x14ac:dyDescent="0.25">
      <c r="A279" s="87"/>
      <c r="B279" s="88"/>
      <c r="C279" s="76"/>
      <c r="D279" s="89"/>
      <c r="E279" s="89"/>
      <c r="F279" s="89"/>
      <c r="G279" s="89"/>
    </row>
    <row r="280" spans="1:7" x14ac:dyDescent="0.25">
      <c r="A280" s="87"/>
      <c r="B280" s="88"/>
      <c r="C280" s="76"/>
      <c r="D280" s="89"/>
      <c r="E280" s="89"/>
      <c r="F280" s="89"/>
      <c r="G280" s="89"/>
    </row>
    <row r="281" spans="1:7" x14ac:dyDescent="0.25">
      <c r="A281" s="87"/>
      <c r="B281" s="88"/>
      <c r="C281" s="76"/>
      <c r="D281" s="89"/>
      <c r="E281" s="89"/>
      <c r="F281" s="89"/>
      <c r="G281" s="89"/>
    </row>
    <row r="282" spans="1:7" x14ac:dyDescent="0.25">
      <c r="A282" s="87"/>
      <c r="B282" s="88"/>
      <c r="C282" s="76"/>
      <c r="D282" s="89"/>
      <c r="E282" s="89"/>
      <c r="F282" s="89"/>
      <c r="G282" s="89"/>
    </row>
    <row r="283" spans="1:7" x14ac:dyDescent="0.25">
      <c r="A283" s="87"/>
      <c r="B283" s="88"/>
      <c r="C283" s="76"/>
      <c r="D283" s="89"/>
      <c r="E283" s="89"/>
      <c r="F283" s="89"/>
      <c r="G283" s="89"/>
    </row>
    <row r="284" spans="1:7" x14ac:dyDescent="0.25">
      <c r="A284" s="87"/>
      <c r="B284" s="88"/>
      <c r="C284" s="76"/>
      <c r="D284" s="89"/>
      <c r="E284" s="89"/>
      <c r="F284" s="89"/>
      <c r="G284" s="89"/>
    </row>
    <row r="285" spans="1:7" x14ac:dyDescent="0.25">
      <c r="A285" s="87"/>
      <c r="B285" s="88"/>
      <c r="C285" s="76"/>
      <c r="D285" s="89"/>
      <c r="E285" s="89"/>
      <c r="F285" s="89"/>
      <c r="G285" s="89"/>
    </row>
    <row r="286" spans="1:7" x14ac:dyDescent="0.25">
      <c r="A286" s="87"/>
      <c r="B286" s="88"/>
      <c r="C286" s="76"/>
      <c r="D286" s="89"/>
      <c r="E286" s="89"/>
      <c r="F286" s="89"/>
      <c r="G286" s="89"/>
    </row>
    <row r="287" spans="1:7" x14ac:dyDescent="0.25">
      <c r="A287" s="87"/>
      <c r="B287" s="88"/>
      <c r="C287" s="76"/>
      <c r="D287" s="89"/>
      <c r="E287" s="89"/>
      <c r="F287" s="89"/>
      <c r="G287" s="89"/>
    </row>
    <row r="288" spans="1:7" x14ac:dyDescent="0.25">
      <c r="A288" s="87"/>
      <c r="B288" s="88"/>
      <c r="C288" s="76"/>
      <c r="D288" s="89"/>
      <c r="E288" s="89"/>
      <c r="F288" s="89"/>
      <c r="G288" s="89"/>
    </row>
    <row r="289" spans="1:7" x14ac:dyDescent="0.25">
      <c r="A289" s="87"/>
      <c r="B289" s="88"/>
      <c r="C289" s="76"/>
      <c r="D289" s="89"/>
      <c r="E289" s="89"/>
      <c r="F289" s="89"/>
      <c r="G289" s="89"/>
    </row>
    <row r="290" spans="1:7" x14ac:dyDescent="0.25">
      <c r="A290" s="87"/>
      <c r="B290" s="88"/>
      <c r="C290" s="76"/>
      <c r="D290" s="89"/>
      <c r="E290" s="89"/>
      <c r="F290" s="89"/>
      <c r="G290" s="89"/>
    </row>
    <row r="291" spans="1:7" x14ac:dyDescent="0.25">
      <c r="A291" s="87"/>
      <c r="B291" s="88"/>
      <c r="C291" s="76"/>
      <c r="D291" s="89"/>
      <c r="E291" s="89"/>
      <c r="F291" s="89"/>
      <c r="G291" s="89"/>
    </row>
    <row r="292" spans="1:7" x14ac:dyDescent="0.25">
      <c r="A292" s="87"/>
      <c r="B292" s="88"/>
      <c r="C292" s="76"/>
      <c r="D292" s="89"/>
      <c r="E292" s="89"/>
      <c r="F292" s="89"/>
      <c r="G292" s="89"/>
    </row>
    <row r="293" spans="1:7" x14ac:dyDescent="0.25">
      <c r="A293" s="87"/>
      <c r="B293" s="88"/>
      <c r="C293" s="76"/>
      <c r="D293" s="89"/>
      <c r="E293" s="89"/>
      <c r="F293" s="89"/>
      <c r="G293" s="89"/>
    </row>
    <row r="294" spans="1:7" x14ac:dyDescent="0.25">
      <c r="A294" s="87"/>
      <c r="B294" s="88"/>
      <c r="C294" s="76"/>
      <c r="D294" s="89"/>
      <c r="E294" s="89"/>
      <c r="F294" s="89"/>
      <c r="G294" s="89"/>
    </row>
    <row r="295" spans="1:7" x14ac:dyDescent="0.25">
      <c r="A295" s="87"/>
      <c r="B295" s="88"/>
      <c r="C295" s="76"/>
      <c r="D295" s="89"/>
      <c r="E295" s="89"/>
      <c r="F295" s="89"/>
      <c r="G295" s="89"/>
    </row>
    <row r="296" spans="1:7" x14ac:dyDescent="0.25">
      <c r="A296" s="87"/>
      <c r="B296" s="88"/>
      <c r="C296" s="76"/>
      <c r="D296" s="89"/>
      <c r="E296" s="89"/>
      <c r="F296" s="89"/>
      <c r="G296" s="89"/>
    </row>
    <row r="297" spans="1:7" x14ac:dyDescent="0.25">
      <c r="A297" s="87"/>
      <c r="B297" s="88"/>
      <c r="C297" s="76"/>
      <c r="D297" s="89"/>
      <c r="E297" s="89"/>
      <c r="F297" s="89"/>
      <c r="G297" s="89"/>
    </row>
    <row r="298" spans="1:7" x14ac:dyDescent="0.25">
      <c r="A298" s="87"/>
      <c r="B298" s="88"/>
      <c r="C298" s="76"/>
      <c r="D298" s="89"/>
      <c r="E298" s="89"/>
      <c r="F298" s="89"/>
      <c r="G298" s="89"/>
    </row>
    <row r="299" spans="1:7" x14ac:dyDescent="0.25">
      <c r="A299" s="87"/>
      <c r="B299" s="88"/>
      <c r="C299" s="76"/>
      <c r="D299" s="89"/>
      <c r="E299" s="89"/>
      <c r="F299" s="89"/>
      <c r="G299" s="89"/>
    </row>
    <row r="300" spans="1:7" x14ac:dyDescent="0.25">
      <c r="A300" s="87"/>
      <c r="B300" s="88"/>
      <c r="C300" s="76"/>
      <c r="D300" s="89"/>
      <c r="E300" s="89"/>
      <c r="F300" s="89"/>
      <c r="G300" s="89"/>
    </row>
    <row r="301" spans="1:7" x14ac:dyDescent="0.25">
      <c r="A301" s="87"/>
      <c r="B301" s="88"/>
      <c r="C301" s="76"/>
      <c r="D301" s="89"/>
      <c r="E301" s="89"/>
      <c r="F301" s="89"/>
      <c r="G301" s="89"/>
    </row>
    <row r="302" spans="1:7" x14ac:dyDescent="0.25">
      <c r="A302" s="87"/>
      <c r="B302" s="88"/>
      <c r="C302" s="76"/>
      <c r="D302" s="89"/>
      <c r="E302" s="89"/>
      <c r="F302" s="89"/>
      <c r="G302" s="89"/>
    </row>
    <row r="303" spans="1:7" x14ac:dyDescent="0.25">
      <c r="A303" s="87"/>
      <c r="B303" s="88"/>
      <c r="C303" s="76"/>
      <c r="D303" s="89"/>
      <c r="E303" s="89"/>
      <c r="F303" s="89"/>
      <c r="G303" s="89"/>
    </row>
    <row r="304" spans="1:7" x14ac:dyDescent="0.25">
      <c r="A304" s="87"/>
      <c r="B304" s="88"/>
      <c r="C304" s="76"/>
      <c r="D304" s="89"/>
      <c r="E304" s="89"/>
      <c r="F304" s="89"/>
      <c r="G304" s="89"/>
    </row>
    <row r="305" spans="1:7" x14ac:dyDescent="0.25">
      <c r="A305" s="87"/>
      <c r="B305" s="88"/>
      <c r="C305" s="76"/>
      <c r="D305" s="89"/>
      <c r="E305" s="89"/>
      <c r="F305" s="89"/>
      <c r="G305" s="89"/>
    </row>
    <row r="306" spans="1:7" x14ac:dyDescent="0.25">
      <c r="A306" s="87"/>
      <c r="B306" s="88"/>
      <c r="C306" s="76"/>
      <c r="D306" s="89"/>
      <c r="E306" s="89"/>
      <c r="F306" s="89"/>
      <c r="G306" s="89"/>
    </row>
    <row r="307" spans="1:7" x14ac:dyDescent="0.25">
      <c r="A307" s="87"/>
      <c r="B307" s="88"/>
      <c r="C307" s="76"/>
      <c r="D307" s="89"/>
      <c r="E307" s="89"/>
      <c r="F307" s="89"/>
      <c r="G307" s="89"/>
    </row>
    <row r="308" spans="1:7" x14ac:dyDescent="0.25">
      <c r="A308" s="87"/>
      <c r="B308" s="88"/>
      <c r="C308" s="76"/>
      <c r="D308" s="89"/>
      <c r="E308" s="89"/>
      <c r="F308" s="89"/>
      <c r="G308" s="89"/>
    </row>
    <row r="309" spans="1:7" x14ac:dyDescent="0.25">
      <c r="A309" s="87"/>
      <c r="B309" s="88"/>
      <c r="C309" s="76"/>
      <c r="D309" s="89"/>
      <c r="E309" s="89"/>
      <c r="F309" s="89"/>
      <c r="G309" s="89"/>
    </row>
    <row r="310" spans="1:7" x14ac:dyDescent="0.25">
      <c r="A310" s="87"/>
      <c r="B310" s="88"/>
      <c r="C310" s="76"/>
      <c r="D310" s="89"/>
      <c r="E310" s="89"/>
      <c r="F310" s="89"/>
      <c r="G310" s="89"/>
    </row>
    <row r="311" spans="1:7" x14ac:dyDescent="0.25">
      <c r="A311" s="87"/>
      <c r="B311" s="88"/>
      <c r="C311" s="76"/>
      <c r="D311" s="89"/>
      <c r="E311" s="89"/>
      <c r="F311" s="89"/>
      <c r="G311" s="89"/>
    </row>
    <row r="312" spans="1:7" x14ac:dyDescent="0.25">
      <c r="A312" s="87"/>
      <c r="B312" s="88"/>
      <c r="C312" s="76"/>
      <c r="D312" s="89"/>
      <c r="E312" s="89"/>
      <c r="F312" s="89"/>
      <c r="G312" s="89"/>
    </row>
    <row r="313" spans="1:7" x14ac:dyDescent="0.25">
      <c r="A313" s="87"/>
      <c r="B313" s="88"/>
      <c r="C313" s="76"/>
      <c r="D313" s="89"/>
      <c r="E313" s="89"/>
      <c r="F313" s="89"/>
      <c r="G313" s="89"/>
    </row>
    <row r="314" spans="1:7" x14ac:dyDescent="0.25">
      <c r="A314" s="87"/>
      <c r="B314" s="88"/>
      <c r="C314" s="76"/>
      <c r="D314" s="89"/>
      <c r="E314" s="89"/>
      <c r="F314" s="89"/>
      <c r="G314" s="89"/>
    </row>
    <row r="315" spans="1:7" x14ac:dyDescent="0.25">
      <c r="A315" s="87"/>
      <c r="B315" s="88"/>
      <c r="C315" s="76"/>
      <c r="D315" s="89"/>
      <c r="E315" s="89"/>
      <c r="F315" s="89"/>
      <c r="G315" s="89"/>
    </row>
    <row r="316" spans="1:7" x14ac:dyDescent="0.25">
      <c r="A316" s="87"/>
      <c r="B316" s="88"/>
      <c r="C316" s="76"/>
      <c r="D316" s="89"/>
      <c r="E316" s="89"/>
      <c r="F316" s="89"/>
      <c r="G316" s="89"/>
    </row>
    <row r="317" spans="1:7" x14ac:dyDescent="0.25">
      <c r="A317" s="87"/>
      <c r="B317" s="88"/>
      <c r="C317" s="76"/>
      <c r="D317" s="89"/>
      <c r="E317" s="89"/>
      <c r="F317" s="89"/>
      <c r="G317" s="89"/>
    </row>
    <row r="318" spans="1:7" x14ac:dyDescent="0.25">
      <c r="A318" s="87"/>
      <c r="B318" s="88"/>
      <c r="C318" s="76"/>
      <c r="D318" s="89"/>
      <c r="E318" s="89"/>
      <c r="F318" s="89"/>
      <c r="G318" s="89"/>
    </row>
    <row r="319" spans="1:7" x14ac:dyDescent="0.25">
      <c r="A319" s="87"/>
      <c r="B319" s="88"/>
      <c r="C319" s="76"/>
      <c r="D319" s="89"/>
      <c r="E319" s="89"/>
      <c r="F319" s="89"/>
      <c r="G319" s="89"/>
    </row>
    <row r="320" spans="1:7" x14ac:dyDescent="0.25">
      <c r="A320" s="87"/>
      <c r="B320" s="88"/>
      <c r="C320" s="76"/>
      <c r="D320" s="89"/>
      <c r="E320" s="89"/>
      <c r="F320" s="89"/>
      <c r="G320" s="89"/>
    </row>
    <row r="321" spans="1:7" x14ac:dyDescent="0.25">
      <c r="A321" s="87"/>
      <c r="B321" s="88"/>
      <c r="C321" s="76"/>
      <c r="D321" s="89"/>
      <c r="E321" s="89"/>
      <c r="F321" s="89"/>
      <c r="G321" s="89"/>
    </row>
    <row r="322" spans="1:7" x14ac:dyDescent="0.25">
      <c r="A322" s="87"/>
      <c r="B322" s="88"/>
      <c r="C322" s="76"/>
      <c r="D322" s="89"/>
      <c r="E322" s="89"/>
      <c r="F322" s="89"/>
      <c r="G322" s="89"/>
    </row>
    <row r="323" spans="1:7" x14ac:dyDescent="0.25">
      <c r="A323" s="87"/>
      <c r="B323" s="88"/>
      <c r="C323" s="76"/>
      <c r="D323" s="89"/>
      <c r="E323" s="89"/>
      <c r="F323" s="89"/>
      <c r="G323" s="89"/>
    </row>
    <row r="324" spans="1:7" x14ac:dyDescent="0.25">
      <c r="A324" s="87"/>
      <c r="B324" s="88"/>
      <c r="C324" s="76"/>
      <c r="D324" s="89"/>
      <c r="E324" s="89"/>
      <c r="F324" s="89"/>
      <c r="G324" s="89"/>
    </row>
    <row r="325" spans="1:7" x14ac:dyDescent="0.25">
      <c r="A325" s="87"/>
      <c r="B325" s="88"/>
      <c r="C325" s="76"/>
      <c r="D325" s="89"/>
      <c r="E325" s="89"/>
      <c r="F325" s="89"/>
      <c r="G325" s="89"/>
    </row>
    <row r="326" spans="1:7" x14ac:dyDescent="0.25">
      <c r="A326" s="87"/>
      <c r="B326" s="88"/>
      <c r="C326" s="76"/>
      <c r="D326" s="89"/>
      <c r="E326" s="89"/>
      <c r="F326" s="89"/>
      <c r="G326" s="89"/>
    </row>
    <row r="327" spans="1:7" x14ac:dyDescent="0.25">
      <c r="A327" s="87"/>
      <c r="B327" s="88"/>
      <c r="C327" s="76"/>
      <c r="D327" s="89"/>
      <c r="E327" s="89"/>
      <c r="F327" s="89"/>
      <c r="G327" s="89"/>
    </row>
    <row r="328" spans="1:7" x14ac:dyDescent="0.25">
      <c r="A328" s="87"/>
      <c r="B328" s="88"/>
      <c r="C328" s="76"/>
      <c r="D328" s="89"/>
      <c r="E328" s="89"/>
      <c r="F328" s="89"/>
      <c r="G328" s="89"/>
    </row>
    <row r="329" spans="1:7" x14ac:dyDescent="0.25">
      <c r="A329" s="87"/>
      <c r="B329" s="88"/>
      <c r="C329" s="76"/>
      <c r="D329" s="89"/>
      <c r="E329" s="89"/>
      <c r="F329" s="89"/>
      <c r="G329" s="89"/>
    </row>
    <row r="330" spans="1:7" x14ac:dyDescent="0.25">
      <c r="A330" s="87"/>
      <c r="B330" s="88"/>
      <c r="C330" s="76"/>
      <c r="D330" s="89"/>
      <c r="E330" s="89"/>
      <c r="F330" s="89"/>
      <c r="G330" s="89"/>
    </row>
    <row r="331" spans="1:7" x14ac:dyDescent="0.25">
      <c r="A331" s="87"/>
      <c r="B331" s="88"/>
      <c r="C331" s="76"/>
      <c r="D331" s="89"/>
      <c r="E331" s="89"/>
      <c r="F331" s="89"/>
      <c r="G331" s="89"/>
    </row>
    <row r="332" spans="1:7" x14ac:dyDescent="0.25">
      <c r="A332" s="87"/>
      <c r="B332" s="88"/>
      <c r="C332" s="76"/>
      <c r="D332" s="89"/>
      <c r="E332" s="89"/>
      <c r="F332" s="89"/>
      <c r="G332" s="89"/>
    </row>
    <row r="333" spans="1:7" x14ac:dyDescent="0.25">
      <c r="A333" s="87"/>
      <c r="B333" s="88"/>
      <c r="C333" s="76"/>
      <c r="D333" s="89"/>
      <c r="E333" s="89"/>
      <c r="F333" s="89"/>
      <c r="G333" s="89"/>
    </row>
    <row r="334" spans="1:7" x14ac:dyDescent="0.25">
      <c r="A334" s="87"/>
      <c r="B334" s="88"/>
      <c r="C334" s="76"/>
      <c r="D334" s="89"/>
      <c r="E334" s="89"/>
      <c r="F334" s="89"/>
      <c r="G334" s="89"/>
    </row>
    <row r="335" spans="1:7" x14ac:dyDescent="0.25">
      <c r="A335" s="87"/>
      <c r="B335" s="88"/>
      <c r="C335" s="76"/>
      <c r="D335" s="89"/>
      <c r="E335" s="89"/>
      <c r="F335" s="89"/>
      <c r="G335" s="89"/>
    </row>
    <row r="336" spans="1:7" x14ac:dyDescent="0.25">
      <c r="A336" s="87"/>
      <c r="B336" s="88"/>
      <c r="C336" s="76"/>
      <c r="D336" s="89"/>
      <c r="E336" s="89"/>
      <c r="F336" s="89"/>
      <c r="G336" s="89"/>
    </row>
    <row r="337" spans="1:7" x14ac:dyDescent="0.25">
      <c r="A337" s="87"/>
      <c r="B337" s="88"/>
      <c r="C337" s="76"/>
      <c r="D337" s="89"/>
      <c r="E337" s="89"/>
      <c r="F337" s="89"/>
      <c r="G337" s="89"/>
    </row>
    <row r="338" spans="1:7" x14ac:dyDescent="0.25">
      <c r="A338" s="87"/>
      <c r="B338" s="88"/>
      <c r="C338" s="76"/>
      <c r="D338" s="89"/>
      <c r="E338" s="89"/>
      <c r="F338" s="89"/>
      <c r="G338" s="89"/>
    </row>
    <row r="339" spans="1:7" x14ac:dyDescent="0.25">
      <c r="A339" s="87"/>
      <c r="B339" s="88"/>
      <c r="C339" s="76"/>
      <c r="D339" s="89"/>
      <c r="E339" s="89"/>
      <c r="F339" s="89"/>
      <c r="G339" s="89"/>
    </row>
    <row r="340" spans="1:7" x14ac:dyDescent="0.25">
      <c r="A340" s="87"/>
      <c r="B340" s="88"/>
      <c r="C340" s="76"/>
      <c r="D340" s="89"/>
      <c r="E340" s="89"/>
      <c r="F340" s="89"/>
      <c r="G340" s="89"/>
    </row>
    <row r="341" spans="1:7" x14ac:dyDescent="0.25">
      <c r="A341" s="87"/>
      <c r="B341" s="88"/>
      <c r="C341" s="76"/>
      <c r="D341" s="89"/>
      <c r="E341" s="89"/>
      <c r="F341" s="89"/>
      <c r="G341" s="89"/>
    </row>
    <row r="342" spans="1:7" x14ac:dyDescent="0.25">
      <c r="A342" s="87"/>
      <c r="B342" s="88"/>
      <c r="C342" s="76"/>
      <c r="D342" s="89"/>
      <c r="E342" s="89"/>
      <c r="F342" s="89"/>
      <c r="G342" s="89"/>
    </row>
    <row r="343" spans="1:7" x14ac:dyDescent="0.25">
      <c r="A343" s="87"/>
      <c r="B343" s="88"/>
      <c r="C343" s="76"/>
      <c r="D343" s="89"/>
      <c r="E343" s="89"/>
      <c r="F343" s="89"/>
      <c r="G343" s="89"/>
    </row>
    <row r="344" spans="1:7" x14ac:dyDescent="0.25">
      <c r="A344" s="87"/>
      <c r="B344" s="88"/>
      <c r="C344" s="76"/>
      <c r="D344" s="89"/>
      <c r="E344" s="89"/>
      <c r="F344" s="89"/>
      <c r="G344" s="89"/>
    </row>
    <row r="345" spans="1:7" x14ac:dyDescent="0.25">
      <c r="A345" s="87"/>
      <c r="B345" s="88"/>
      <c r="C345" s="76"/>
      <c r="D345" s="89"/>
      <c r="E345" s="89"/>
      <c r="F345" s="89"/>
      <c r="G345" s="89"/>
    </row>
    <row r="346" spans="1:7" x14ac:dyDescent="0.25">
      <c r="A346" s="87"/>
      <c r="B346" s="88"/>
      <c r="C346" s="76"/>
      <c r="D346" s="89"/>
      <c r="E346" s="89"/>
      <c r="F346" s="89"/>
      <c r="G346" s="89"/>
    </row>
    <row r="347" spans="1:7" x14ac:dyDescent="0.25">
      <c r="A347" s="87"/>
      <c r="B347" s="88"/>
      <c r="C347" s="76"/>
      <c r="D347" s="89"/>
      <c r="E347" s="89"/>
      <c r="F347" s="89"/>
      <c r="G347" s="89"/>
    </row>
    <row r="348" spans="1:7" x14ac:dyDescent="0.25">
      <c r="A348" s="87"/>
      <c r="B348" s="88"/>
      <c r="C348" s="76"/>
      <c r="D348" s="89"/>
      <c r="E348" s="89"/>
      <c r="F348" s="89"/>
      <c r="G348" s="89"/>
    </row>
    <row r="349" spans="1:7" x14ac:dyDescent="0.25">
      <c r="A349" s="87"/>
      <c r="B349" s="88"/>
      <c r="C349" s="76"/>
      <c r="D349" s="89"/>
      <c r="E349" s="89"/>
      <c r="F349" s="89"/>
      <c r="G349" s="89"/>
    </row>
    <row r="350" spans="1:7" x14ac:dyDescent="0.25">
      <c r="A350" s="87"/>
      <c r="B350" s="88"/>
      <c r="C350" s="76"/>
      <c r="D350" s="89"/>
      <c r="E350" s="89"/>
      <c r="F350" s="89"/>
      <c r="G350" s="89"/>
    </row>
    <row r="351" spans="1:7" x14ac:dyDescent="0.25">
      <c r="A351" s="87"/>
      <c r="B351" s="88"/>
      <c r="C351" s="76"/>
      <c r="D351" s="89"/>
      <c r="E351" s="89"/>
      <c r="F351" s="89"/>
      <c r="G351" s="89"/>
    </row>
    <row r="352" spans="1:7" x14ac:dyDescent="0.25">
      <c r="A352" s="87"/>
      <c r="B352" s="88"/>
      <c r="C352" s="76"/>
      <c r="D352" s="89"/>
      <c r="E352" s="89"/>
      <c r="F352" s="89"/>
      <c r="G352" s="89"/>
    </row>
    <row r="353" spans="1:7" x14ac:dyDescent="0.25">
      <c r="A353" s="87"/>
      <c r="B353" s="88"/>
      <c r="C353" s="76"/>
      <c r="D353" s="89"/>
      <c r="E353" s="89"/>
      <c r="F353" s="89"/>
      <c r="G353" s="89"/>
    </row>
    <row r="354" spans="1:7" x14ac:dyDescent="0.25">
      <c r="A354" s="87"/>
      <c r="B354" s="88"/>
      <c r="C354" s="76"/>
      <c r="D354" s="89"/>
      <c r="E354" s="89"/>
      <c r="F354" s="89"/>
      <c r="G354" s="89"/>
    </row>
    <row r="355" spans="1:7" x14ac:dyDescent="0.25">
      <c r="A355" s="87"/>
      <c r="B355" s="88"/>
      <c r="C355" s="76"/>
      <c r="D355" s="89"/>
      <c r="E355" s="89"/>
      <c r="F355" s="89"/>
      <c r="G355" s="89"/>
    </row>
    <row r="356" spans="1:7" x14ac:dyDescent="0.25">
      <c r="A356" s="87"/>
      <c r="B356" s="88"/>
      <c r="C356" s="76"/>
      <c r="D356" s="89"/>
      <c r="E356" s="89"/>
      <c r="F356" s="89"/>
      <c r="G356" s="89"/>
    </row>
    <row r="357" spans="1:7" x14ac:dyDescent="0.25">
      <c r="A357" s="87"/>
      <c r="B357" s="88"/>
      <c r="C357" s="76"/>
      <c r="D357" s="89"/>
      <c r="E357" s="89"/>
      <c r="F357" s="89"/>
      <c r="G357" s="89"/>
    </row>
    <row r="358" spans="1:7" x14ac:dyDescent="0.25">
      <c r="A358" s="87"/>
      <c r="B358" s="88"/>
      <c r="C358" s="76"/>
      <c r="D358" s="89"/>
      <c r="E358" s="89"/>
      <c r="F358" s="89"/>
      <c r="G358" s="89"/>
    </row>
    <row r="359" spans="1:7" x14ac:dyDescent="0.25">
      <c r="A359" s="87"/>
      <c r="B359" s="88"/>
      <c r="C359" s="76"/>
      <c r="D359" s="89"/>
      <c r="E359" s="89"/>
      <c r="F359" s="89"/>
      <c r="G359" s="89"/>
    </row>
    <row r="360" spans="1:7" x14ac:dyDescent="0.25">
      <c r="A360" s="87"/>
      <c r="B360" s="88"/>
      <c r="C360" s="76"/>
      <c r="D360" s="89"/>
      <c r="E360" s="89"/>
      <c r="F360" s="89"/>
      <c r="G360" s="89"/>
    </row>
    <row r="361" spans="1:7" x14ac:dyDescent="0.25">
      <c r="A361" s="87"/>
      <c r="B361" s="88"/>
      <c r="C361" s="76"/>
      <c r="D361" s="89"/>
      <c r="E361" s="89"/>
      <c r="F361" s="89"/>
      <c r="G361" s="89"/>
    </row>
    <row r="362" spans="1:7" x14ac:dyDescent="0.25">
      <c r="A362" s="87"/>
      <c r="B362" s="88"/>
      <c r="C362" s="76"/>
      <c r="D362" s="89"/>
      <c r="E362" s="89"/>
      <c r="F362" s="89"/>
      <c r="G362" s="89"/>
    </row>
    <row r="363" spans="1:7" x14ac:dyDescent="0.25">
      <c r="A363" s="87"/>
      <c r="B363" s="88"/>
      <c r="C363" s="76"/>
      <c r="D363" s="89"/>
      <c r="E363" s="89"/>
      <c r="F363" s="89"/>
      <c r="G363" s="89"/>
    </row>
    <row r="364" spans="1:7" x14ac:dyDescent="0.25">
      <c r="A364" s="87"/>
      <c r="B364" s="88"/>
      <c r="C364" s="76"/>
      <c r="D364" s="89"/>
      <c r="E364" s="89"/>
      <c r="F364" s="89"/>
      <c r="G364" s="89"/>
    </row>
    <row r="365" spans="1:7" x14ac:dyDescent="0.25">
      <c r="A365" s="87"/>
      <c r="B365" s="88"/>
      <c r="C365" s="76"/>
      <c r="D365" s="89"/>
      <c r="E365" s="89"/>
      <c r="F365" s="89"/>
      <c r="G365" s="89"/>
    </row>
    <row r="366" spans="1:7" x14ac:dyDescent="0.25">
      <c r="A366" s="87"/>
      <c r="B366" s="88"/>
      <c r="C366" s="76"/>
      <c r="D366" s="89"/>
      <c r="E366" s="89"/>
      <c r="F366" s="89"/>
      <c r="G366" s="89"/>
    </row>
    <row r="367" spans="1:7" x14ac:dyDescent="0.25">
      <c r="A367" s="87"/>
      <c r="B367" s="88"/>
      <c r="C367" s="76"/>
      <c r="D367" s="89"/>
      <c r="E367" s="89"/>
      <c r="F367" s="89"/>
      <c r="G367" s="89"/>
    </row>
    <row r="368" spans="1:7" x14ac:dyDescent="0.25">
      <c r="A368" s="87"/>
      <c r="B368" s="88"/>
      <c r="C368" s="76"/>
      <c r="D368" s="89"/>
      <c r="E368" s="89"/>
      <c r="F368" s="89"/>
      <c r="G368" s="89"/>
    </row>
    <row r="369" spans="1:7" x14ac:dyDescent="0.25">
      <c r="A369" s="87"/>
      <c r="B369" s="88"/>
      <c r="C369" s="76"/>
      <c r="D369" s="89"/>
      <c r="E369" s="89"/>
      <c r="F369" s="89"/>
      <c r="G369" s="89"/>
    </row>
    <row r="370" spans="1:7" x14ac:dyDescent="0.25">
      <c r="A370" s="87"/>
      <c r="B370" s="88"/>
      <c r="C370" s="76"/>
      <c r="D370" s="89"/>
      <c r="E370" s="89"/>
      <c r="F370" s="89"/>
      <c r="G370" s="89"/>
    </row>
    <row r="371" spans="1:7" x14ac:dyDescent="0.25">
      <c r="A371" s="87"/>
      <c r="B371" s="88"/>
      <c r="C371" s="76"/>
      <c r="D371" s="89"/>
      <c r="E371" s="89"/>
      <c r="F371" s="89"/>
      <c r="G371" s="89"/>
    </row>
    <row r="372" spans="1:7" x14ac:dyDescent="0.25">
      <c r="A372" s="87"/>
      <c r="B372" s="88"/>
      <c r="C372" s="76"/>
      <c r="D372" s="89"/>
      <c r="E372" s="89"/>
      <c r="F372" s="89"/>
      <c r="G372" s="89"/>
    </row>
    <row r="373" spans="1:7" x14ac:dyDescent="0.25">
      <c r="A373" s="87"/>
      <c r="B373" s="88"/>
      <c r="C373" s="76"/>
      <c r="D373" s="89"/>
      <c r="E373" s="89"/>
      <c r="F373" s="89"/>
      <c r="G373" s="89"/>
    </row>
    <row r="374" spans="1:7" x14ac:dyDescent="0.25">
      <c r="A374" s="87"/>
      <c r="B374" s="88"/>
      <c r="C374" s="76"/>
      <c r="D374" s="89"/>
      <c r="E374" s="89"/>
      <c r="F374" s="89"/>
      <c r="G374" s="89"/>
    </row>
    <row r="375" spans="1:7" x14ac:dyDescent="0.25">
      <c r="A375" s="87"/>
      <c r="B375" s="88"/>
      <c r="C375" s="76"/>
      <c r="D375" s="89"/>
      <c r="E375" s="89"/>
      <c r="F375" s="89"/>
      <c r="G375" s="89"/>
    </row>
    <row r="376" spans="1:7" x14ac:dyDescent="0.25">
      <c r="A376" s="87"/>
      <c r="B376" s="88"/>
      <c r="C376" s="76"/>
      <c r="D376" s="89"/>
      <c r="E376" s="89"/>
      <c r="F376" s="89"/>
      <c r="G376" s="89"/>
    </row>
  </sheetData>
  <mergeCells count="1">
    <mergeCell ref="G6: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8A04C-4474-49FD-B372-9282462F62D3}">
  <dimension ref="A1:W386"/>
  <sheetViews>
    <sheetView zoomScale="90" zoomScaleNormal="90" workbookViewId="0">
      <selection activeCell="I15" sqref="I15"/>
    </sheetView>
  </sheetViews>
  <sheetFormatPr defaultColWidth="9.140625" defaultRowHeight="15" x14ac:dyDescent="0.25"/>
  <cols>
    <col min="1" max="1" width="9.140625" style="85"/>
    <col min="2" max="2" width="8.5703125" style="85" customWidth="1"/>
    <col min="3" max="3" width="14.7109375" style="85" customWidth="1"/>
    <col min="4" max="4" width="14.28515625" style="85" customWidth="1"/>
    <col min="5" max="7" width="14.7109375" style="85" customWidth="1"/>
    <col min="8" max="9" width="9.140625" style="85" customWidth="1"/>
    <col min="10" max="16" width="9.140625" style="174" customWidth="1"/>
    <col min="17" max="17" width="9.140625" style="85"/>
    <col min="18" max="18" width="8.5703125" style="85" customWidth="1"/>
    <col min="19" max="19" width="18.85546875" style="85" customWidth="1"/>
    <col min="20" max="20" width="14.28515625" style="85" customWidth="1"/>
    <col min="21" max="23" width="14.7109375" style="85" customWidth="1"/>
    <col min="24" max="16384" width="9.140625" style="85"/>
  </cols>
  <sheetData>
    <row r="1" spans="1:23" x14ac:dyDescent="0.25">
      <c r="A1" s="70"/>
      <c r="B1" s="70"/>
      <c r="C1" s="70"/>
      <c r="D1" s="70"/>
      <c r="E1" s="70"/>
      <c r="F1" s="70"/>
      <c r="G1" s="71"/>
      <c r="J1" s="128"/>
      <c r="K1" s="128"/>
      <c r="L1" s="128"/>
      <c r="M1" s="128"/>
      <c r="N1" s="128"/>
      <c r="O1" s="128"/>
      <c r="P1" s="129"/>
    </row>
    <row r="2" spans="1:23" x14ac:dyDescent="0.25">
      <c r="A2" s="130"/>
      <c r="B2" s="70"/>
      <c r="C2" s="70"/>
      <c r="D2" s="70"/>
      <c r="E2" s="70"/>
      <c r="F2" s="72"/>
      <c r="G2" s="73"/>
      <c r="J2" s="128"/>
      <c r="K2" s="130"/>
      <c r="L2" s="128"/>
      <c r="M2" s="128"/>
      <c r="N2" s="128"/>
      <c r="O2" s="131"/>
      <c r="P2" s="132"/>
      <c r="Q2" s="133"/>
      <c r="R2" s="133"/>
      <c r="S2" s="133"/>
      <c r="T2" s="133"/>
      <c r="U2" s="133"/>
      <c r="V2" s="133"/>
      <c r="W2" s="134"/>
    </row>
    <row r="3" spans="1:23" x14ac:dyDescent="0.25">
      <c r="A3" s="70"/>
      <c r="B3" s="70"/>
      <c r="C3" s="70"/>
      <c r="D3" s="70"/>
      <c r="E3" s="70"/>
      <c r="F3" s="72"/>
      <c r="G3" s="73"/>
      <c r="I3" s="135"/>
      <c r="J3" s="128"/>
      <c r="K3" s="113" t="s">
        <v>2</v>
      </c>
      <c r="L3" s="113" t="s">
        <v>45</v>
      </c>
      <c r="M3" s="90"/>
      <c r="N3" s="128"/>
      <c r="O3" s="131"/>
      <c r="P3" s="132"/>
      <c r="Q3" s="133"/>
      <c r="R3" s="133"/>
      <c r="S3" s="133"/>
      <c r="T3" s="133"/>
      <c r="U3" s="133"/>
      <c r="V3" s="136"/>
      <c r="W3" s="137"/>
    </row>
    <row r="4" spans="1:23" ht="15" customHeight="1" x14ac:dyDescent="0.35">
      <c r="I4" s="138"/>
      <c r="J4" s="128"/>
      <c r="K4" s="114" t="s">
        <v>47</v>
      </c>
      <c r="L4" s="115">
        <v>23.5</v>
      </c>
      <c r="M4" s="116">
        <f>L4/$L$9</f>
        <v>1.4547480500185712E-2</v>
      </c>
      <c r="N4" s="131"/>
      <c r="O4" s="139"/>
      <c r="P4" s="140"/>
      <c r="Q4" s="133"/>
      <c r="R4" s="133"/>
      <c r="S4" s="133"/>
      <c r="T4" s="133"/>
      <c r="U4" s="133"/>
      <c r="V4" s="136"/>
      <c r="W4" s="137"/>
    </row>
    <row r="5" spans="1:23" ht="15" customHeight="1" x14ac:dyDescent="0.35">
      <c r="A5" s="70"/>
      <c r="B5" s="74" t="s">
        <v>46</v>
      </c>
      <c r="C5" s="70"/>
      <c r="D5" s="70"/>
      <c r="E5" s="75"/>
      <c r="F5" s="108"/>
      <c r="G5" s="74"/>
      <c r="I5" s="138"/>
      <c r="J5" s="128"/>
      <c r="K5" s="114" t="s">
        <v>48</v>
      </c>
      <c r="L5" s="115">
        <v>0</v>
      </c>
      <c r="M5" s="116">
        <f>L5/$L$9</f>
        <v>0</v>
      </c>
      <c r="N5" s="128"/>
      <c r="O5" s="141"/>
      <c r="P5" s="128"/>
      <c r="Q5" s="133"/>
      <c r="R5" s="142" t="s">
        <v>68</v>
      </c>
      <c r="S5" s="133"/>
      <c r="T5" s="133"/>
      <c r="U5" s="136"/>
      <c r="V5" s="143"/>
      <c r="W5" s="133"/>
    </row>
    <row r="6" spans="1:23" x14ac:dyDescent="0.25">
      <c r="A6" s="70"/>
      <c r="B6" s="70"/>
      <c r="C6" s="70"/>
      <c r="D6" s="70"/>
      <c r="E6" s="70"/>
      <c r="F6" s="76"/>
      <c r="G6" s="70"/>
      <c r="I6" s="138"/>
      <c r="J6" s="128"/>
      <c r="K6" s="114" t="s">
        <v>50</v>
      </c>
      <c r="L6" s="115">
        <v>0</v>
      </c>
      <c r="M6" s="116">
        <f>L6/$L$9</f>
        <v>0</v>
      </c>
      <c r="N6" s="144"/>
      <c r="O6" s="145"/>
      <c r="P6" s="128"/>
      <c r="Q6" s="133"/>
      <c r="R6" s="133"/>
      <c r="S6" s="133"/>
      <c r="T6" s="133"/>
      <c r="U6" s="133"/>
      <c r="V6" s="143"/>
      <c r="W6" s="133"/>
    </row>
    <row r="7" spans="1:23" x14ac:dyDescent="0.25">
      <c r="A7" s="70"/>
      <c r="B7" s="77" t="s">
        <v>49</v>
      </c>
      <c r="C7" s="78"/>
      <c r="D7" s="79"/>
      <c r="E7" s="146">
        <v>44317</v>
      </c>
      <c r="F7" s="80"/>
      <c r="G7" s="70"/>
      <c r="I7" s="138"/>
      <c r="J7" s="128"/>
      <c r="K7" s="114" t="s">
        <v>52</v>
      </c>
      <c r="L7" s="115">
        <v>0</v>
      </c>
      <c r="M7" s="116">
        <f>L7/$L$9</f>
        <v>0</v>
      </c>
      <c r="N7" s="145"/>
      <c r="O7" s="145"/>
      <c r="P7" s="147"/>
      <c r="Q7" s="133"/>
      <c r="R7" s="148" t="s">
        <v>49</v>
      </c>
      <c r="S7" s="149"/>
      <c r="T7" s="150"/>
      <c r="U7" s="151">
        <f>E7</f>
        <v>44317</v>
      </c>
      <c r="V7" s="152"/>
      <c r="W7" s="133"/>
    </row>
    <row r="8" spans="1:23" x14ac:dyDescent="0.25">
      <c r="A8" s="70"/>
      <c r="B8" s="81" t="s">
        <v>51</v>
      </c>
      <c r="C8" s="88"/>
      <c r="E8" s="153">
        <v>120</v>
      </c>
      <c r="F8" s="82" t="s">
        <v>39</v>
      </c>
      <c r="G8" s="70"/>
      <c r="I8" s="138"/>
      <c r="J8" s="128"/>
      <c r="K8" s="114" t="s">
        <v>55</v>
      </c>
      <c r="L8" s="115">
        <v>0</v>
      </c>
      <c r="M8" s="116">
        <f>L8/$L$9</f>
        <v>0</v>
      </c>
      <c r="N8" s="154"/>
      <c r="O8" s="145"/>
      <c r="P8" s="155"/>
      <c r="Q8" s="133"/>
      <c r="R8" s="156" t="s">
        <v>51</v>
      </c>
      <c r="S8" s="136"/>
      <c r="T8" s="157"/>
      <c r="U8" s="158">
        <f>E8</f>
        <v>120</v>
      </c>
      <c r="V8" s="159" t="s">
        <v>39</v>
      </c>
      <c r="W8" s="157"/>
    </row>
    <row r="9" spans="1:23" x14ac:dyDescent="0.25">
      <c r="A9" s="70"/>
      <c r="B9" s="81" t="s">
        <v>69</v>
      </c>
      <c r="C9" s="88"/>
      <c r="D9" s="104">
        <f>E7-1</f>
        <v>44316</v>
      </c>
      <c r="E9" s="122">
        <v>3611390.0766663342</v>
      </c>
      <c r="F9" s="82" t="s">
        <v>54</v>
      </c>
      <c r="G9" s="70"/>
      <c r="I9" s="101"/>
      <c r="J9" s="128"/>
      <c r="K9" s="119" t="s">
        <v>56</v>
      </c>
      <c r="L9" s="120">
        <v>1615.4</v>
      </c>
      <c r="M9" s="119"/>
      <c r="N9" s="154"/>
      <c r="O9" s="145"/>
      <c r="P9" s="128"/>
      <c r="Q9" s="133"/>
      <c r="R9" s="156" t="s">
        <v>70</v>
      </c>
      <c r="S9" s="136"/>
      <c r="T9" s="160">
        <f>U7-1</f>
        <v>44316</v>
      </c>
      <c r="U9" s="161">
        <f>E11</f>
        <v>1077650</v>
      </c>
      <c r="V9" s="159" t="s">
        <v>54</v>
      </c>
      <c r="W9" s="157"/>
    </row>
    <row r="10" spans="1:23" x14ac:dyDescent="0.25">
      <c r="A10" s="70"/>
      <c r="B10" s="81" t="s">
        <v>71</v>
      </c>
      <c r="C10" s="88"/>
      <c r="D10" s="104">
        <f>EDATE(D9,E8)</f>
        <v>47968</v>
      </c>
      <c r="E10" s="122">
        <v>2166834.0459998003</v>
      </c>
      <c r="F10" s="82" t="s">
        <v>54</v>
      </c>
      <c r="G10" s="70"/>
      <c r="J10" s="128"/>
      <c r="K10" s="145"/>
      <c r="L10" s="131"/>
      <c r="M10" s="162"/>
      <c r="N10" s="163"/>
      <c r="O10" s="145"/>
      <c r="P10" s="164"/>
      <c r="R10" s="165" t="s">
        <v>57</v>
      </c>
      <c r="S10" s="166"/>
      <c r="T10" s="167"/>
      <c r="U10" s="168">
        <f>M4</f>
        <v>1.4547480500185712E-2</v>
      </c>
      <c r="V10" s="169"/>
    </row>
    <row r="11" spans="1:23" x14ac:dyDescent="0.25">
      <c r="A11" s="70"/>
      <c r="B11" s="81" t="s">
        <v>70</v>
      </c>
      <c r="C11" s="88"/>
      <c r="D11" s="104"/>
      <c r="E11" s="122">
        <v>1077650</v>
      </c>
      <c r="F11" s="82"/>
      <c r="G11" s="105"/>
      <c r="J11" s="128"/>
      <c r="K11" s="145"/>
      <c r="L11" s="131"/>
      <c r="M11" s="162"/>
      <c r="N11" s="170"/>
      <c r="O11" s="145"/>
      <c r="P11" s="164"/>
      <c r="R11" s="156" t="s">
        <v>72</v>
      </c>
      <c r="U11" s="161">
        <f>U9*U10</f>
        <v>15677.092361025132</v>
      </c>
      <c r="V11" s="169"/>
    </row>
    <row r="12" spans="1:23" x14ac:dyDescent="0.25">
      <c r="A12" s="70"/>
      <c r="B12" s="81" t="s">
        <v>57</v>
      </c>
      <c r="C12" s="88"/>
      <c r="D12" s="104"/>
      <c r="E12" s="171">
        <f>M4</f>
        <v>1.4547480500185712E-2</v>
      </c>
      <c r="F12" s="82"/>
      <c r="G12" s="105"/>
      <c r="J12" s="128"/>
      <c r="K12" s="145"/>
      <c r="L12" s="131"/>
      <c r="M12" s="162"/>
      <c r="N12" s="170"/>
      <c r="O12" s="145"/>
      <c r="P12" s="164"/>
      <c r="Q12" s="133"/>
      <c r="R12" s="156" t="s">
        <v>73</v>
      </c>
      <c r="S12" s="136"/>
      <c r="T12" s="160">
        <f>EDATE(T9,U8)</f>
        <v>47968</v>
      </c>
      <c r="U12" s="161">
        <v>0</v>
      </c>
      <c r="V12" s="159" t="s">
        <v>54</v>
      </c>
      <c r="W12" s="172"/>
    </row>
    <row r="13" spans="1:23" x14ac:dyDescent="0.25">
      <c r="A13" s="70"/>
      <c r="B13" s="81" t="s">
        <v>58</v>
      </c>
      <c r="C13" s="88"/>
      <c r="D13" s="104"/>
      <c r="E13" s="173">
        <f>ROUND((E9-E11)*$E$12,2)</f>
        <v>36859.53</v>
      </c>
      <c r="F13" s="82" t="s">
        <v>54</v>
      </c>
      <c r="G13" s="105"/>
      <c r="J13" s="128"/>
      <c r="K13" s="145"/>
      <c r="L13" s="131"/>
      <c r="N13" s="175"/>
      <c r="O13" s="145"/>
      <c r="P13" s="164"/>
      <c r="Q13" s="133"/>
      <c r="R13" s="176" t="s">
        <v>74</v>
      </c>
      <c r="S13" s="177"/>
      <c r="T13" s="178"/>
      <c r="U13" s="179">
        <v>0</v>
      </c>
      <c r="V13" s="180"/>
      <c r="W13" s="133"/>
    </row>
    <row r="14" spans="1:23" x14ac:dyDescent="0.25">
      <c r="A14" s="70"/>
      <c r="B14" s="81" t="s">
        <v>59</v>
      </c>
      <c r="C14" s="88"/>
      <c r="D14" s="104"/>
      <c r="E14" s="173">
        <f>ROUND(E10*$E$12,2)</f>
        <v>31521.98</v>
      </c>
      <c r="F14" s="82" t="s">
        <v>54</v>
      </c>
      <c r="G14" s="105"/>
      <c r="J14" s="128"/>
      <c r="K14" s="145"/>
      <c r="L14" s="131"/>
      <c r="N14" s="175"/>
      <c r="O14" s="145"/>
      <c r="P14" s="128"/>
      <c r="Q14" s="133"/>
      <c r="R14" s="158"/>
      <c r="S14" s="136"/>
      <c r="T14" s="157"/>
      <c r="U14" s="181"/>
      <c r="V14" s="158"/>
      <c r="W14" s="133"/>
    </row>
    <row r="15" spans="1:23" x14ac:dyDescent="0.25">
      <c r="A15" s="70"/>
      <c r="B15" s="124" t="s">
        <v>60</v>
      </c>
      <c r="C15" s="125"/>
      <c r="D15" s="126"/>
      <c r="E15" s="127">
        <v>3.9E-2</v>
      </c>
      <c r="F15" s="83"/>
      <c r="G15" s="84"/>
      <c r="J15" s="128"/>
      <c r="P15" s="128"/>
      <c r="Q15" s="157"/>
      <c r="R15" s="157"/>
      <c r="S15" s="157"/>
      <c r="T15" s="157"/>
      <c r="U15" s="157"/>
      <c r="V15" s="157"/>
      <c r="W15" s="157"/>
    </row>
    <row r="16" spans="1:23" ht="15.75" thickBot="1" x14ac:dyDescent="0.3">
      <c r="A16" s="70"/>
      <c r="B16" s="102"/>
      <c r="C16" s="88"/>
      <c r="E16" s="107"/>
      <c r="F16" s="102"/>
      <c r="G16" s="84"/>
      <c r="Q16" s="182" t="s">
        <v>61</v>
      </c>
      <c r="R16" s="182" t="s">
        <v>62</v>
      </c>
      <c r="S16" s="182" t="s">
        <v>63</v>
      </c>
      <c r="T16" s="182" t="s">
        <v>64</v>
      </c>
      <c r="U16" s="182" t="s">
        <v>65</v>
      </c>
      <c r="V16" s="182" t="s">
        <v>66</v>
      </c>
      <c r="W16" s="182" t="s">
        <v>67</v>
      </c>
    </row>
    <row r="17" spans="1:23" x14ac:dyDescent="0.25">
      <c r="J17" s="183"/>
      <c r="K17" s="183"/>
      <c r="L17" s="183"/>
      <c r="M17" s="183"/>
      <c r="N17" s="183"/>
      <c r="O17" s="183"/>
      <c r="P17" s="183"/>
      <c r="Q17" s="184">
        <f>U7</f>
        <v>44317</v>
      </c>
      <c r="R17" s="136">
        <v>1</v>
      </c>
      <c r="S17" s="143">
        <f>U11</f>
        <v>15677.092361025132</v>
      </c>
      <c r="T17" s="185">
        <f t="shared" ref="T17:T80" si="0">ROUND(S17*$U$12/12,2)</f>
        <v>0</v>
      </c>
      <c r="U17" s="186">
        <f>PPMT($U$13/12,R17,$U$8,-$U$11,$U$12,0)</f>
        <v>130.64243634187611</v>
      </c>
      <c r="V17" s="186">
        <f>ROUND(PMT($U$13/12,U8,-U11,U12),2)</f>
        <v>130.63999999999999</v>
      </c>
      <c r="W17" s="186">
        <f t="shared" ref="W17:W80" si="1">S17-U17</f>
        <v>15546.449924683257</v>
      </c>
    </row>
    <row r="18" spans="1:23" ht="15.75" thickBot="1" x14ac:dyDescent="0.3">
      <c r="A18" s="86" t="s">
        <v>61</v>
      </c>
      <c r="B18" s="86" t="s">
        <v>62</v>
      </c>
      <c r="C18" s="86" t="s">
        <v>63</v>
      </c>
      <c r="D18" s="86" t="s">
        <v>64</v>
      </c>
      <c r="E18" s="86" t="s">
        <v>65</v>
      </c>
      <c r="F18" s="86" t="s">
        <v>66</v>
      </c>
      <c r="G18" s="86" t="s">
        <v>67</v>
      </c>
      <c r="J18" s="187"/>
      <c r="K18" s="131"/>
      <c r="L18" s="141"/>
      <c r="M18" s="188"/>
      <c r="N18" s="188"/>
      <c r="O18" s="188"/>
      <c r="P18" s="188"/>
      <c r="Q18" s="184">
        <f>EDATE(Q17,1)</f>
        <v>44348</v>
      </c>
      <c r="R18" s="136">
        <v>2</v>
      </c>
      <c r="S18" s="143">
        <f>W17</f>
        <v>15546.449924683257</v>
      </c>
      <c r="T18" s="185">
        <f t="shared" si="0"/>
        <v>0</v>
      </c>
      <c r="U18" s="186">
        <f t="shared" ref="U18:U81" si="2">PPMT($U$13/12,R18,$U$8,-$U$11,$U$12,0)</f>
        <v>130.64243634187611</v>
      </c>
      <c r="V18" s="186">
        <f>V17</f>
        <v>130.63999999999999</v>
      </c>
      <c r="W18" s="186">
        <f t="shared" si="1"/>
        <v>15415.807488341381</v>
      </c>
    </row>
    <row r="19" spans="1:23" x14ac:dyDescent="0.25">
      <c r="A19" s="87">
        <f>E7</f>
        <v>44317</v>
      </c>
      <c r="B19" s="88">
        <v>1</v>
      </c>
      <c r="C19" s="76">
        <f>E13</f>
        <v>36859.53</v>
      </c>
      <c r="D19" s="89">
        <f t="shared" ref="D19:D82" si="3">ROUND(IPMT($E$15/12,B19,$E$8,-$E$13,$E$14,0),2)</f>
        <v>119.79</v>
      </c>
      <c r="E19" s="89">
        <f>ROUND(PPMT($E$15/12,B19,$E$8,-$E$13,$E$14,0),4)</f>
        <v>36.439799999999998</v>
      </c>
      <c r="F19" s="89">
        <f t="shared" ref="F19:F82" si="4">ROUND(PMT($E$15/12,$E$8,-$E$13,$E$14),2)</f>
        <v>156.22999999999999</v>
      </c>
      <c r="G19" s="89">
        <f>C19-E19</f>
        <v>36823.090199999999</v>
      </c>
      <c r="J19" s="187"/>
      <c r="K19" s="131"/>
      <c r="L19" s="141"/>
      <c r="M19" s="188"/>
      <c r="N19" s="188"/>
      <c r="O19" s="188"/>
      <c r="P19" s="188"/>
      <c r="Q19" s="184">
        <f>EDATE(Q18,1)</f>
        <v>44378</v>
      </c>
      <c r="R19" s="136">
        <v>3</v>
      </c>
      <c r="S19" s="143">
        <f t="shared" ref="S19:S82" si="5">W18</f>
        <v>15415.807488341381</v>
      </c>
      <c r="T19" s="185">
        <f t="shared" si="0"/>
        <v>0</v>
      </c>
      <c r="U19" s="186">
        <f t="shared" si="2"/>
        <v>130.64243634187611</v>
      </c>
      <c r="V19" s="186">
        <f t="shared" ref="V19:V82" si="6">V18</f>
        <v>130.63999999999999</v>
      </c>
      <c r="W19" s="186">
        <f t="shared" si="1"/>
        <v>15285.165051999506</v>
      </c>
    </row>
    <row r="20" spans="1:23" x14ac:dyDescent="0.25">
      <c r="A20" s="87">
        <f>EDATE(A19,1)</f>
        <v>44348</v>
      </c>
      <c r="B20" s="88">
        <v>2</v>
      </c>
      <c r="C20" s="76">
        <f>G19</f>
        <v>36823.090199999999</v>
      </c>
      <c r="D20" s="89">
        <f t="shared" si="3"/>
        <v>119.68</v>
      </c>
      <c r="E20" s="89">
        <f t="shared" ref="E20:E83" si="7">ROUND(PPMT($E$15/12,B20,$E$8,-$E$13,$E$14,0),4)</f>
        <v>36.558199999999999</v>
      </c>
      <c r="F20" s="89">
        <f t="shared" si="4"/>
        <v>156.22999999999999</v>
      </c>
      <c r="G20" s="89">
        <f t="shared" ref="G20:G83" si="8">C20-E20</f>
        <v>36786.531999999999</v>
      </c>
      <c r="J20" s="187"/>
      <c r="K20" s="131"/>
      <c r="L20" s="141"/>
      <c r="M20" s="188"/>
      <c r="N20" s="188"/>
      <c r="O20" s="188"/>
      <c r="P20" s="188"/>
      <c r="Q20" s="184">
        <f t="shared" ref="Q20:Q83" si="9">EDATE(Q19,1)</f>
        <v>44409</v>
      </c>
      <c r="R20" s="136">
        <v>4</v>
      </c>
      <c r="S20" s="143">
        <f t="shared" si="5"/>
        <v>15285.165051999506</v>
      </c>
      <c r="T20" s="185">
        <f t="shared" si="0"/>
        <v>0</v>
      </c>
      <c r="U20" s="186">
        <f t="shared" si="2"/>
        <v>130.64243634187611</v>
      </c>
      <c r="V20" s="186">
        <f t="shared" si="6"/>
        <v>130.63999999999999</v>
      </c>
      <c r="W20" s="186">
        <f t="shared" si="1"/>
        <v>15154.52261565763</v>
      </c>
    </row>
    <row r="21" spans="1:23" x14ac:dyDescent="0.25">
      <c r="A21" s="87">
        <f>EDATE(A20,1)</f>
        <v>44378</v>
      </c>
      <c r="B21" s="88">
        <v>3</v>
      </c>
      <c r="C21" s="76">
        <f t="shared" ref="C21:C84" si="10">G20</f>
        <v>36786.531999999999</v>
      </c>
      <c r="D21" s="89">
        <f t="shared" si="3"/>
        <v>119.56</v>
      </c>
      <c r="E21" s="89">
        <f t="shared" si="7"/>
        <v>36.677</v>
      </c>
      <c r="F21" s="89">
        <f t="shared" si="4"/>
        <v>156.22999999999999</v>
      </c>
      <c r="G21" s="89">
        <f t="shared" si="8"/>
        <v>36749.854999999996</v>
      </c>
      <c r="J21" s="187"/>
      <c r="K21" s="131"/>
      <c r="L21" s="141"/>
      <c r="M21" s="188"/>
      <c r="N21" s="188"/>
      <c r="O21" s="188"/>
      <c r="P21" s="188"/>
      <c r="Q21" s="184">
        <f t="shared" si="9"/>
        <v>44440</v>
      </c>
      <c r="R21" s="136">
        <v>5</v>
      </c>
      <c r="S21" s="143">
        <f t="shared" si="5"/>
        <v>15154.52261565763</v>
      </c>
      <c r="T21" s="185">
        <f t="shared" si="0"/>
        <v>0</v>
      </c>
      <c r="U21" s="186">
        <f t="shared" si="2"/>
        <v>130.64243634187611</v>
      </c>
      <c r="V21" s="186">
        <f t="shared" si="6"/>
        <v>130.63999999999999</v>
      </c>
      <c r="W21" s="186">
        <f t="shared" si="1"/>
        <v>15023.880179315755</v>
      </c>
    </row>
    <row r="22" spans="1:23" x14ac:dyDescent="0.25">
      <c r="A22" s="87">
        <f t="shared" ref="A22:A85" si="11">EDATE(A21,1)</f>
        <v>44409</v>
      </c>
      <c r="B22" s="88">
        <v>4</v>
      </c>
      <c r="C22" s="76">
        <f t="shared" si="10"/>
        <v>36749.854999999996</v>
      </c>
      <c r="D22" s="89">
        <f t="shared" si="3"/>
        <v>119.44</v>
      </c>
      <c r="E22" s="89">
        <f t="shared" si="7"/>
        <v>36.796199999999999</v>
      </c>
      <c r="F22" s="89">
        <f t="shared" si="4"/>
        <v>156.22999999999999</v>
      </c>
      <c r="G22" s="89">
        <f t="shared" si="8"/>
        <v>36713.058799999999</v>
      </c>
      <c r="J22" s="187"/>
      <c r="K22" s="131"/>
      <c r="L22" s="141"/>
      <c r="M22" s="188"/>
      <c r="N22" s="188"/>
      <c r="O22" s="188"/>
      <c r="P22" s="188"/>
      <c r="Q22" s="184">
        <f t="shared" si="9"/>
        <v>44470</v>
      </c>
      <c r="R22" s="136">
        <v>6</v>
      </c>
      <c r="S22" s="143">
        <f t="shared" si="5"/>
        <v>15023.880179315755</v>
      </c>
      <c r="T22" s="185">
        <f t="shared" si="0"/>
        <v>0</v>
      </c>
      <c r="U22" s="186">
        <f t="shared" si="2"/>
        <v>130.64243634187611</v>
      </c>
      <c r="V22" s="186">
        <f t="shared" si="6"/>
        <v>130.63999999999999</v>
      </c>
      <c r="W22" s="186">
        <f t="shared" si="1"/>
        <v>14893.237742973879</v>
      </c>
    </row>
    <row r="23" spans="1:23" x14ac:dyDescent="0.25">
      <c r="A23" s="87">
        <f t="shared" si="11"/>
        <v>44440</v>
      </c>
      <c r="B23" s="88">
        <v>5</v>
      </c>
      <c r="C23" s="76">
        <f t="shared" si="10"/>
        <v>36713.058799999999</v>
      </c>
      <c r="D23" s="89">
        <f t="shared" si="3"/>
        <v>119.32</v>
      </c>
      <c r="E23" s="89">
        <f t="shared" si="7"/>
        <v>36.915799999999997</v>
      </c>
      <c r="F23" s="89">
        <f t="shared" si="4"/>
        <v>156.22999999999999</v>
      </c>
      <c r="G23" s="89">
        <f t="shared" si="8"/>
        <v>36676.142999999996</v>
      </c>
      <c r="J23" s="187"/>
      <c r="K23" s="131"/>
      <c r="L23" s="141"/>
      <c r="M23" s="188"/>
      <c r="N23" s="188"/>
      <c r="O23" s="188"/>
      <c r="P23" s="188"/>
      <c r="Q23" s="184">
        <f t="shared" si="9"/>
        <v>44501</v>
      </c>
      <c r="R23" s="136">
        <v>7</v>
      </c>
      <c r="S23" s="143">
        <f t="shared" si="5"/>
        <v>14893.237742973879</v>
      </c>
      <c r="T23" s="185">
        <f t="shared" si="0"/>
        <v>0</v>
      </c>
      <c r="U23" s="186">
        <f t="shared" si="2"/>
        <v>130.64243634187611</v>
      </c>
      <c r="V23" s="186">
        <f t="shared" si="6"/>
        <v>130.63999999999999</v>
      </c>
      <c r="W23" s="186">
        <f t="shared" si="1"/>
        <v>14762.595306632003</v>
      </c>
    </row>
    <row r="24" spans="1:23" x14ac:dyDescent="0.25">
      <c r="A24" s="87">
        <f t="shared" si="11"/>
        <v>44470</v>
      </c>
      <c r="B24" s="88">
        <v>6</v>
      </c>
      <c r="C24" s="76">
        <f t="shared" si="10"/>
        <v>36676.142999999996</v>
      </c>
      <c r="D24" s="89">
        <f t="shared" si="3"/>
        <v>119.2</v>
      </c>
      <c r="E24" s="89">
        <f t="shared" si="7"/>
        <v>37.035800000000002</v>
      </c>
      <c r="F24" s="89">
        <f t="shared" si="4"/>
        <v>156.22999999999999</v>
      </c>
      <c r="G24" s="89">
        <f t="shared" si="8"/>
        <v>36639.107199999999</v>
      </c>
      <c r="J24" s="187"/>
      <c r="K24" s="131"/>
      <c r="L24" s="141"/>
      <c r="M24" s="188"/>
      <c r="N24" s="188"/>
      <c r="O24" s="188"/>
      <c r="P24" s="188"/>
      <c r="Q24" s="184">
        <f>EDATE(Q23,1)</f>
        <v>44531</v>
      </c>
      <c r="R24" s="136">
        <v>8</v>
      </c>
      <c r="S24" s="143">
        <f t="shared" si="5"/>
        <v>14762.595306632003</v>
      </c>
      <c r="T24" s="185">
        <f t="shared" si="0"/>
        <v>0</v>
      </c>
      <c r="U24" s="186">
        <f t="shared" si="2"/>
        <v>130.64243634187611</v>
      </c>
      <c r="V24" s="186">
        <f t="shared" si="6"/>
        <v>130.63999999999999</v>
      </c>
      <c r="W24" s="186">
        <f t="shared" si="1"/>
        <v>14631.952870290128</v>
      </c>
    </row>
    <row r="25" spans="1:23" x14ac:dyDescent="0.25">
      <c r="A25" s="87">
        <f t="shared" si="11"/>
        <v>44501</v>
      </c>
      <c r="B25" s="88">
        <v>7</v>
      </c>
      <c r="C25" s="76">
        <f t="shared" si="10"/>
        <v>36639.107199999999</v>
      </c>
      <c r="D25" s="89">
        <f t="shared" si="3"/>
        <v>119.08</v>
      </c>
      <c r="E25" s="89">
        <f t="shared" si="7"/>
        <v>37.156100000000002</v>
      </c>
      <c r="F25" s="89">
        <f t="shared" si="4"/>
        <v>156.22999999999999</v>
      </c>
      <c r="G25" s="89">
        <f t="shared" si="8"/>
        <v>36601.951099999998</v>
      </c>
      <c r="J25" s="187"/>
      <c r="K25" s="131"/>
      <c r="L25" s="141"/>
      <c r="M25" s="188"/>
      <c r="N25" s="188"/>
      <c r="O25" s="188"/>
      <c r="P25" s="188"/>
      <c r="Q25" s="184">
        <f t="shared" si="9"/>
        <v>44562</v>
      </c>
      <c r="R25" s="136">
        <v>9</v>
      </c>
      <c r="S25" s="143">
        <f t="shared" si="5"/>
        <v>14631.952870290128</v>
      </c>
      <c r="T25" s="185">
        <f t="shared" si="0"/>
        <v>0</v>
      </c>
      <c r="U25" s="186">
        <f t="shared" si="2"/>
        <v>130.64243634187611</v>
      </c>
      <c r="V25" s="186">
        <f t="shared" si="6"/>
        <v>130.63999999999999</v>
      </c>
      <c r="W25" s="186">
        <f t="shared" si="1"/>
        <v>14501.310433948252</v>
      </c>
    </row>
    <row r="26" spans="1:23" x14ac:dyDescent="0.25">
      <c r="A26" s="87">
        <f>EDATE(A25,1)</f>
        <v>44531</v>
      </c>
      <c r="B26" s="88">
        <v>8</v>
      </c>
      <c r="C26" s="76">
        <f t="shared" si="10"/>
        <v>36601.951099999998</v>
      </c>
      <c r="D26" s="89">
        <f t="shared" si="3"/>
        <v>118.96</v>
      </c>
      <c r="E26" s="89">
        <f t="shared" si="7"/>
        <v>37.276899999999998</v>
      </c>
      <c r="F26" s="89">
        <f t="shared" si="4"/>
        <v>156.22999999999999</v>
      </c>
      <c r="G26" s="89">
        <f t="shared" si="8"/>
        <v>36564.674200000001</v>
      </c>
      <c r="J26" s="187"/>
      <c r="K26" s="131"/>
      <c r="L26" s="141"/>
      <c r="M26" s="188"/>
      <c r="N26" s="188"/>
      <c r="O26" s="188"/>
      <c r="P26" s="188"/>
      <c r="Q26" s="184">
        <f t="shared" si="9"/>
        <v>44593</v>
      </c>
      <c r="R26" s="136">
        <v>10</v>
      </c>
      <c r="S26" s="143">
        <f t="shared" si="5"/>
        <v>14501.310433948252</v>
      </c>
      <c r="T26" s="185">
        <f t="shared" si="0"/>
        <v>0</v>
      </c>
      <c r="U26" s="186">
        <f t="shared" si="2"/>
        <v>130.64243634187611</v>
      </c>
      <c r="V26" s="186">
        <f t="shared" si="6"/>
        <v>130.63999999999999</v>
      </c>
      <c r="W26" s="186">
        <f t="shared" si="1"/>
        <v>14370.667997606377</v>
      </c>
    </row>
    <row r="27" spans="1:23" x14ac:dyDescent="0.25">
      <c r="A27" s="87">
        <f t="shared" si="11"/>
        <v>44562</v>
      </c>
      <c r="B27" s="88">
        <v>9</v>
      </c>
      <c r="C27" s="76">
        <f t="shared" si="10"/>
        <v>36564.674200000001</v>
      </c>
      <c r="D27" s="89">
        <f t="shared" si="3"/>
        <v>118.84</v>
      </c>
      <c r="E27" s="89">
        <f t="shared" si="7"/>
        <v>37.398000000000003</v>
      </c>
      <c r="F27" s="89">
        <f t="shared" si="4"/>
        <v>156.22999999999999</v>
      </c>
      <c r="G27" s="89">
        <f t="shared" si="8"/>
        <v>36527.2762</v>
      </c>
      <c r="J27" s="187"/>
      <c r="K27" s="131"/>
      <c r="L27" s="141"/>
      <c r="M27" s="188"/>
      <c r="N27" s="188"/>
      <c r="O27" s="188"/>
      <c r="P27" s="188"/>
      <c r="Q27" s="184">
        <f t="shared" si="9"/>
        <v>44621</v>
      </c>
      <c r="R27" s="136">
        <v>11</v>
      </c>
      <c r="S27" s="143">
        <f t="shared" si="5"/>
        <v>14370.667997606377</v>
      </c>
      <c r="T27" s="185">
        <f t="shared" si="0"/>
        <v>0</v>
      </c>
      <c r="U27" s="186">
        <f t="shared" si="2"/>
        <v>130.64243634187611</v>
      </c>
      <c r="V27" s="186">
        <f t="shared" si="6"/>
        <v>130.63999999999999</v>
      </c>
      <c r="W27" s="186">
        <f t="shared" si="1"/>
        <v>14240.025561264501</v>
      </c>
    </row>
    <row r="28" spans="1:23" x14ac:dyDescent="0.25">
      <c r="A28" s="87">
        <f t="shared" si="11"/>
        <v>44593</v>
      </c>
      <c r="B28" s="88">
        <v>10</v>
      </c>
      <c r="C28" s="76">
        <f t="shared" si="10"/>
        <v>36527.2762</v>
      </c>
      <c r="D28" s="89">
        <f t="shared" si="3"/>
        <v>118.71</v>
      </c>
      <c r="E28" s="89">
        <f t="shared" si="7"/>
        <v>37.519599999999997</v>
      </c>
      <c r="F28" s="89">
        <f t="shared" si="4"/>
        <v>156.22999999999999</v>
      </c>
      <c r="G28" s="89">
        <f t="shared" si="8"/>
        <v>36489.756600000001</v>
      </c>
      <c r="J28" s="187"/>
      <c r="K28" s="131"/>
      <c r="L28" s="141"/>
      <c r="M28" s="188"/>
      <c r="N28" s="188"/>
      <c r="O28" s="188"/>
      <c r="P28" s="188"/>
      <c r="Q28" s="184">
        <f t="shared" si="9"/>
        <v>44652</v>
      </c>
      <c r="R28" s="136">
        <v>12</v>
      </c>
      <c r="S28" s="143">
        <f t="shared" si="5"/>
        <v>14240.025561264501</v>
      </c>
      <c r="T28" s="185">
        <f t="shared" si="0"/>
        <v>0</v>
      </c>
      <c r="U28" s="186">
        <f t="shared" si="2"/>
        <v>130.64243634187611</v>
      </c>
      <c r="V28" s="186">
        <f t="shared" si="6"/>
        <v>130.63999999999999</v>
      </c>
      <c r="W28" s="186">
        <f t="shared" si="1"/>
        <v>14109.383124922626</v>
      </c>
    </row>
    <row r="29" spans="1:23" x14ac:dyDescent="0.25">
      <c r="A29" s="87">
        <f t="shared" si="11"/>
        <v>44621</v>
      </c>
      <c r="B29" s="88">
        <v>11</v>
      </c>
      <c r="C29" s="76">
        <f t="shared" si="10"/>
        <v>36489.756600000001</v>
      </c>
      <c r="D29" s="89">
        <f t="shared" si="3"/>
        <v>118.59</v>
      </c>
      <c r="E29" s="89">
        <f t="shared" si="7"/>
        <v>37.641500000000001</v>
      </c>
      <c r="F29" s="89">
        <f t="shared" si="4"/>
        <v>156.22999999999999</v>
      </c>
      <c r="G29" s="89">
        <f t="shared" si="8"/>
        <v>36452.115100000003</v>
      </c>
      <c r="J29" s="187"/>
      <c r="K29" s="131"/>
      <c r="L29" s="141"/>
      <c r="M29" s="188"/>
      <c r="N29" s="188"/>
      <c r="O29" s="188"/>
      <c r="P29" s="188"/>
      <c r="Q29" s="184">
        <f t="shared" si="9"/>
        <v>44682</v>
      </c>
      <c r="R29" s="136">
        <v>13</v>
      </c>
      <c r="S29" s="143">
        <f t="shared" si="5"/>
        <v>14109.383124922626</v>
      </c>
      <c r="T29" s="185">
        <f t="shared" si="0"/>
        <v>0</v>
      </c>
      <c r="U29" s="186">
        <f t="shared" si="2"/>
        <v>130.64243634187611</v>
      </c>
      <c r="V29" s="186">
        <f t="shared" si="6"/>
        <v>130.63999999999999</v>
      </c>
      <c r="W29" s="186">
        <f t="shared" si="1"/>
        <v>13978.74068858075</v>
      </c>
    </row>
    <row r="30" spans="1:23" x14ac:dyDescent="0.25">
      <c r="A30" s="87">
        <f t="shared" si="11"/>
        <v>44652</v>
      </c>
      <c r="B30" s="88">
        <v>12</v>
      </c>
      <c r="C30" s="76">
        <f t="shared" si="10"/>
        <v>36452.115100000003</v>
      </c>
      <c r="D30" s="89">
        <f t="shared" si="3"/>
        <v>118.47</v>
      </c>
      <c r="E30" s="89">
        <f t="shared" si="7"/>
        <v>37.7639</v>
      </c>
      <c r="F30" s="89">
        <f t="shared" si="4"/>
        <v>156.22999999999999</v>
      </c>
      <c r="G30" s="89">
        <f t="shared" si="8"/>
        <v>36414.351200000005</v>
      </c>
      <c r="J30" s="187"/>
      <c r="K30" s="131"/>
      <c r="L30" s="141"/>
      <c r="M30" s="188"/>
      <c r="N30" s="188"/>
      <c r="O30" s="188"/>
      <c r="P30" s="188"/>
      <c r="Q30" s="184">
        <f t="shared" si="9"/>
        <v>44713</v>
      </c>
      <c r="R30" s="136">
        <v>14</v>
      </c>
      <c r="S30" s="143">
        <f t="shared" si="5"/>
        <v>13978.74068858075</v>
      </c>
      <c r="T30" s="185">
        <f t="shared" si="0"/>
        <v>0</v>
      </c>
      <c r="U30" s="186">
        <f t="shared" si="2"/>
        <v>130.64243634187611</v>
      </c>
      <c r="V30" s="186">
        <f t="shared" si="6"/>
        <v>130.63999999999999</v>
      </c>
      <c r="W30" s="186">
        <f t="shared" si="1"/>
        <v>13848.098252238875</v>
      </c>
    </row>
    <row r="31" spans="1:23" x14ac:dyDescent="0.25">
      <c r="A31" s="87">
        <f t="shared" si="11"/>
        <v>44682</v>
      </c>
      <c r="B31" s="88">
        <v>13</v>
      </c>
      <c r="C31" s="76">
        <f t="shared" si="10"/>
        <v>36414.351200000005</v>
      </c>
      <c r="D31" s="89">
        <f t="shared" si="3"/>
        <v>118.35</v>
      </c>
      <c r="E31" s="89">
        <f t="shared" si="7"/>
        <v>37.886600000000001</v>
      </c>
      <c r="F31" s="89">
        <f t="shared" si="4"/>
        <v>156.22999999999999</v>
      </c>
      <c r="G31" s="89">
        <f t="shared" si="8"/>
        <v>36376.464600000007</v>
      </c>
      <c r="J31" s="187"/>
      <c r="K31" s="131"/>
      <c r="L31" s="141"/>
      <c r="M31" s="188"/>
      <c r="N31" s="188"/>
      <c r="O31" s="188"/>
      <c r="P31" s="188"/>
      <c r="Q31" s="184">
        <f t="shared" si="9"/>
        <v>44743</v>
      </c>
      <c r="R31" s="136">
        <v>15</v>
      </c>
      <c r="S31" s="143">
        <f t="shared" si="5"/>
        <v>13848.098252238875</v>
      </c>
      <c r="T31" s="185">
        <f t="shared" si="0"/>
        <v>0</v>
      </c>
      <c r="U31" s="186">
        <f t="shared" si="2"/>
        <v>130.64243634187611</v>
      </c>
      <c r="V31" s="186">
        <f t="shared" si="6"/>
        <v>130.63999999999999</v>
      </c>
      <c r="W31" s="186">
        <f t="shared" si="1"/>
        <v>13717.455815896999</v>
      </c>
    </row>
    <row r="32" spans="1:23" x14ac:dyDescent="0.25">
      <c r="A32" s="87">
        <f t="shared" si="11"/>
        <v>44713</v>
      </c>
      <c r="B32" s="88">
        <v>14</v>
      </c>
      <c r="C32" s="76">
        <f t="shared" si="10"/>
        <v>36376.464600000007</v>
      </c>
      <c r="D32" s="89">
        <f t="shared" si="3"/>
        <v>118.22</v>
      </c>
      <c r="E32" s="89">
        <f t="shared" si="7"/>
        <v>38.009700000000002</v>
      </c>
      <c r="F32" s="89">
        <f t="shared" si="4"/>
        <v>156.22999999999999</v>
      </c>
      <c r="G32" s="89">
        <f t="shared" si="8"/>
        <v>36338.454900000004</v>
      </c>
      <c r="J32" s="187"/>
      <c r="K32" s="131"/>
      <c r="L32" s="141"/>
      <c r="M32" s="188"/>
      <c r="N32" s="188"/>
      <c r="O32" s="188"/>
      <c r="P32" s="188"/>
      <c r="Q32" s="184">
        <f t="shared" si="9"/>
        <v>44774</v>
      </c>
      <c r="R32" s="136">
        <v>16</v>
      </c>
      <c r="S32" s="143">
        <f t="shared" si="5"/>
        <v>13717.455815896999</v>
      </c>
      <c r="T32" s="185">
        <f t="shared" si="0"/>
        <v>0</v>
      </c>
      <c r="U32" s="186">
        <f t="shared" si="2"/>
        <v>130.64243634187611</v>
      </c>
      <c r="V32" s="186">
        <f t="shared" si="6"/>
        <v>130.63999999999999</v>
      </c>
      <c r="W32" s="186">
        <f t="shared" si="1"/>
        <v>13586.813379555124</v>
      </c>
    </row>
    <row r="33" spans="1:23" x14ac:dyDescent="0.25">
      <c r="A33" s="87">
        <f t="shared" si="11"/>
        <v>44743</v>
      </c>
      <c r="B33" s="88">
        <v>15</v>
      </c>
      <c r="C33" s="76">
        <f t="shared" si="10"/>
        <v>36338.454900000004</v>
      </c>
      <c r="D33" s="89">
        <f t="shared" si="3"/>
        <v>118.1</v>
      </c>
      <c r="E33" s="89">
        <f t="shared" si="7"/>
        <v>38.133200000000002</v>
      </c>
      <c r="F33" s="89">
        <f t="shared" si="4"/>
        <v>156.22999999999999</v>
      </c>
      <c r="G33" s="89">
        <f t="shared" si="8"/>
        <v>36300.321700000008</v>
      </c>
      <c r="J33" s="187"/>
      <c r="K33" s="131"/>
      <c r="L33" s="141"/>
      <c r="M33" s="188"/>
      <c r="N33" s="188"/>
      <c r="O33" s="188"/>
      <c r="P33" s="188"/>
      <c r="Q33" s="184">
        <f t="shared" si="9"/>
        <v>44805</v>
      </c>
      <c r="R33" s="136">
        <v>17</v>
      </c>
      <c r="S33" s="143">
        <f t="shared" si="5"/>
        <v>13586.813379555124</v>
      </c>
      <c r="T33" s="185">
        <f t="shared" si="0"/>
        <v>0</v>
      </c>
      <c r="U33" s="186">
        <f t="shared" si="2"/>
        <v>130.64243634187611</v>
      </c>
      <c r="V33" s="186">
        <f t="shared" si="6"/>
        <v>130.63999999999999</v>
      </c>
      <c r="W33" s="186">
        <f t="shared" si="1"/>
        <v>13456.170943213248</v>
      </c>
    </row>
    <row r="34" spans="1:23" x14ac:dyDescent="0.25">
      <c r="A34" s="87">
        <f t="shared" si="11"/>
        <v>44774</v>
      </c>
      <c r="B34" s="88">
        <v>16</v>
      </c>
      <c r="C34" s="76">
        <f t="shared" si="10"/>
        <v>36300.321700000008</v>
      </c>
      <c r="D34" s="89">
        <f t="shared" si="3"/>
        <v>117.98</v>
      </c>
      <c r="E34" s="89">
        <f t="shared" si="7"/>
        <v>38.257199999999997</v>
      </c>
      <c r="F34" s="89">
        <f t="shared" si="4"/>
        <v>156.22999999999999</v>
      </c>
      <c r="G34" s="89">
        <f t="shared" si="8"/>
        <v>36262.064500000008</v>
      </c>
      <c r="J34" s="187"/>
      <c r="K34" s="131"/>
      <c r="L34" s="141"/>
      <c r="M34" s="188"/>
      <c r="N34" s="188"/>
      <c r="O34" s="188"/>
      <c r="P34" s="188"/>
      <c r="Q34" s="184">
        <f t="shared" si="9"/>
        <v>44835</v>
      </c>
      <c r="R34" s="136">
        <v>18</v>
      </c>
      <c r="S34" s="143">
        <f t="shared" si="5"/>
        <v>13456.170943213248</v>
      </c>
      <c r="T34" s="185">
        <f t="shared" si="0"/>
        <v>0</v>
      </c>
      <c r="U34" s="186">
        <f t="shared" si="2"/>
        <v>130.64243634187611</v>
      </c>
      <c r="V34" s="186">
        <f t="shared" si="6"/>
        <v>130.63999999999999</v>
      </c>
      <c r="W34" s="186">
        <f t="shared" si="1"/>
        <v>13325.528506871373</v>
      </c>
    </row>
    <row r="35" spans="1:23" x14ac:dyDescent="0.25">
      <c r="A35" s="87">
        <f t="shared" si="11"/>
        <v>44805</v>
      </c>
      <c r="B35" s="88">
        <v>17</v>
      </c>
      <c r="C35" s="76">
        <f t="shared" si="10"/>
        <v>36262.064500000008</v>
      </c>
      <c r="D35" s="89">
        <f t="shared" si="3"/>
        <v>117.85</v>
      </c>
      <c r="E35" s="89">
        <f t="shared" si="7"/>
        <v>38.381500000000003</v>
      </c>
      <c r="F35" s="89">
        <f t="shared" si="4"/>
        <v>156.22999999999999</v>
      </c>
      <c r="G35" s="89">
        <f t="shared" si="8"/>
        <v>36223.683000000005</v>
      </c>
      <c r="J35" s="187"/>
      <c r="K35" s="131"/>
      <c r="L35" s="141"/>
      <c r="M35" s="188"/>
      <c r="N35" s="188"/>
      <c r="O35" s="188"/>
      <c r="P35" s="188"/>
      <c r="Q35" s="184">
        <f t="shared" si="9"/>
        <v>44866</v>
      </c>
      <c r="R35" s="136">
        <v>19</v>
      </c>
      <c r="S35" s="143">
        <f t="shared" si="5"/>
        <v>13325.528506871373</v>
      </c>
      <c r="T35" s="185">
        <f t="shared" si="0"/>
        <v>0</v>
      </c>
      <c r="U35" s="186">
        <f t="shared" si="2"/>
        <v>130.64243634187611</v>
      </c>
      <c r="V35" s="186">
        <f t="shared" si="6"/>
        <v>130.63999999999999</v>
      </c>
      <c r="W35" s="186">
        <f t="shared" si="1"/>
        <v>13194.886070529497</v>
      </c>
    </row>
    <row r="36" spans="1:23" x14ac:dyDescent="0.25">
      <c r="A36" s="87">
        <f t="shared" si="11"/>
        <v>44835</v>
      </c>
      <c r="B36" s="88">
        <v>18</v>
      </c>
      <c r="C36" s="76">
        <f t="shared" si="10"/>
        <v>36223.683000000005</v>
      </c>
      <c r="D36" s="89">
        <f t="shared" si="3"/>
        <v>117.73</v>
      </c>
      <c r="E36" s="89">
        <f t="shared" si="7"/>
        <v>38.506300000000003</v>
      </c>
      <c r="F36" s="89">
        <f t="shared" si="4"/>
        <v>156.22999999999999</v>
      </c>
      <c r="G36" s="89">
        <f t="shared" si="8"/>
        <v>36185.176700000004</v>
      </c>
      <c r="J36" s="187"/>
      <c r="K36" s="131"/>
      <c r="L36" s="141"/>
      <c r="M36" s="188"/>
      <c r="N36" s="188"/>
      <c r="O36" s="188"/>
      <c r="P36" s="188"/>
      <c r="Q36" s="184">
        <f t="shared" si="9"/>
        <v>44896</v>
      </c>
      <c r="R36" s="136">
        <v>20</v>
      </c>
      <c r="S36" s="143">
        <f t="shared" si="5"/>
        <v>13194.886070529497</v>
      </c>
      <c r="T36" s="185">
        <f t="shared" si="0"/>
        <v>0</v>
      </c>
      <c r="U36" s="186">
        <f t="shared" si="2"/>
        <v>130.64243634187611</v>
      </c>
      <c r="V36" s="186">
        <f t="shared" si="6"/>
        <v>130.63999999999999</v>
      </c>
      <c r="W36" s="186">
        <f t="shared" si="1"/>
        <v>13064.243634187622</v>
      </c>
    </row>
    <row r="37" spans="1:23" x14ac:dyDescent="0.25">
      <c r="A37" s="87">
        <f t="shared" si="11"/>
        <v>44866</v>
      </c>
      <c r="B37" s="88">
        <v>19</v>
      </c>
      <c r="C37" s="76">
        <f t="shared" si="10"/>
        <v>36185.176700000004</v>
      </c>
      <c r="D37" s="89">
        <f t="shared" si="3"/>
        <v>117.6</v>
      </c>
      <c r="E37" s="89">
        <f t="shared" si="7"/>
        <v>38.631399999999999</v>
      </c>
      <c r="F37" s="89">
        <f t="shared" si="4"/>
        <v>156.22999999999999</v>
      </c>
      <c r="G37" s="89">
        <f t="shared" si="8"/>
        <v>36146.545300000005</v>
      </c>
      <c r="J37" s="187"/>
      <c r="K37" s="131"/>
      <c r="L37" s="141"/>
      <c r="M37" s="188"/>
      <c r="N37" s="188"/>
      <c r="O37" s="188"/>
      <c r="P37" s="188"/>
      <c r="Q37" s="184">
        <f t="shared" si="9"/>
        <v>44927</v>
      </c>
      <c r="R37" s="136">
        <v>21</v>
      </c>
      <c r="S37" s="143">
        <f t="shared" si="5"/>
        <v>13064.243634187622</v>
      </c>
      <c r="T37" s="185">
        <f t="shared" si="0"/>
        <v>0</v>
      </c>
      <c r="U37" s="186">
        <f t="shared" si="2"/>
        <v>130.64243634187611</v>
      </c>
      <c r="V37" s="186">
        <f t="shared" si="6"/>
        <v>130.63999999999999</v>
      </c>
      <c r="W37" s="186">
        <f t="shared" si="1"/>
        <v>12933.601197845746</v>
      </c>
    </row>
    <row r="38" spans="1:23" x14ac:dyDescent="0.25">
      <c r="A38" s="87">
        <f t="shared" si="11"/>
        <v>44896</v>
      </c>
      <c r="B38" s="88">
        <v>20</v>
      </c>
      <c r="C38" s="76">
        <f t="shared" si="10"/>
        <v>36146.545300000005</v>
      </c>
      <c r="D38" s="89">
        <f t="shared" si="3"/>
        <v>117.48</v>
      </c>
      <c r="E38" s="89">
        <f t="shared" si="7"/>
        <v>38.756999999999998</v>
      </c>
      <c r="F38" s="89">
        <f t="shared" si="4"/>
        <v>156.22999999999999</v>
      </c>
      <c r="G38" s="89">
        <f t="shared" si="8"/>
        <v>36107.788300000007</v>
      </c>
      <c r="J38" s="187"/>
      <c r="K38" s="131"/>
      <c r="L38" s="141"/>
      <c r="M38" s="188"/>
      <c r="N38" s="188"/>
      <c r="O38" s="188"/>
      <c r="P38" s="188"/>
      <c r="Q38" s="184">
        <f t="shared" si="9"/>
        <v>44958</v>
      </c>
      <c r="R38" s="136">
        <v>22</v>
      </c>
      <c r="S38" s="143">
        <f t="shared" si="5"/>
        <v>12933.601197845746</v>
      </c>
      <c r="T38" s="185">
        <f t="shared" si="0"/>
        <v>0</v>
      </c>
      <c r="U38" s="186">
        <f t="shared" si="2"/>
        <v>130.64243634187611</v>
      </c>
      <c r="V38" s="186">
        <f t="shared" si="6"/>
        <v>130.63999999999999</v>
      </c>
      <c r="W38" s="186">
        <f t="shared" si="1"/>
        <v>12802.958761503871</v>
      </c>
    </row>
    <row r="39" spans="1:23" x14ac:dyDescent="0.25">
      <c r="A39" s="87">
        <f t="shared" si="11"/>
        <v>44927</v>
      </c>
      <c r="B39" s="88">
        <v>21</v>
      </c>
      <c r="C39" s="76">
        <f t="shared" si="10"/>
        <v>36107.788300000007</v>
      </c>
      <c r="D39" s="89">
        <f t="shared" si="3"/>
        <v>117.35</v>
      </c>
      <c r="E39" s="89">
        <f t="shared" si="7"/>
        <v>38.882899999999999</v>
      </c>
      <c r="F39" s="89">
        <f t="shared" si="4"/>
        <v>156.22999999999999</v>
      </c>
      <c r="G39" s="89">
        <f t="shared" si="8"/>
        <v>36068.905400000011</v>
      </c>
      <c r="J39" s="187"/>
      <c r="K39" s="131"/>
      <c r="L39" s="141"/>
      <c r="M39" s="188"/>
      <c r="N39" s="188"/>
      <c r="O39" s="188"/>
      <c r="P39" s="188"/>
      <c r="Q39" s="184">
        <f t="shared" si="9"/>
        <v>44986</v>
      </c>
      <c r="R39" s="136">
        <v>23</v>
      </c>
      <c r="S39" s="143">
        <f t="shared" si="5"/>
        <v>12802.958761503871</v>
      </c>
      <c r="T39" s="185">
        <f t="shared" si="0"/>
        <v>0</v>
      </c>
      <c r="U39" s="186">
        <f t="shared" si="2"/>
        <v>130.64243634187611</v>
      </c>
      <c r="V39" s="186">
        <f t="shared" si="6"/>
        <v>130.63999999999999</v>
      </c>
      <c r="W39" s="186">
        <f t="shared" si="1"/>
        <v>12672.316325161995</v>
      </c>
    </row>
    <row r="40" spans="1:23" x14ac:dyDescent="0.25">
      <c r="A40" s="87">
        <f t="shared" si="11"/>
        <v>44958</v>
      </c>
      <c r="B40" s="88">
        <v>22</v>
      </c>
      <c r="C40" s="76">
        <f t="shared" si="10"/>
        <v>36068.905400000011</v>
      </c>
      <c r="D40" s="89">
        <f t="shared" si="3"/>
        <v>117.22</v>
      </c>
      <c r="E40" s="89">
        <f t="shared" si="7"/>
        <v>39.009300000000003</v>
      </c>
      <c r="F40" s="89">
        <f t="shared" si="4"/>
        <v>156.22999999999999</v>
      </c>
      <c r="G40" s="89">
        <f t="shared" si="8"/>
        <v>36029.896100000013</v>
      </c>
      <c r="J40" s="187"/>
      <c r="K40" s="131"/>
      <c r="L40" s="141"/>
      <c r="M40" s="188"/>
      <c r="N40" s="188"/>
      <c r="O40" s="188"/>
      <c r="P40" s="188"/>
      <c r="Q40" s="184">
        <f t="shared" si="9"/>
        <v>45017</v>
      </c>
      <c r="R40" s="136">
        <v>24</v>
      </c>
      <c r="S40" s="143">
        <f t="shared" si="5"/>
        <v>12672.316325161995</v>
      </c>
      <c r="T40" s="185">
        <f t="shared" si="0"/>
        <v>0</v>
      </c>
      <c r="U40" s="186">
        <f t="shared" si="2"/>
        <v>130.64243634187611</v>
      </c>
      <c r="V40" s="186">
        <f t="shared" si="6"/>
        <v>130.63999999999999</v>
      </c>
      <c r="W40" s="186">
        <f t="shared" si="1"/>
        <v>12541.67388882012</v>
      </c>
    </row>
    <row r="41" spans="1:23" x14ac:dyDescent="0.25">
      <c r="A41" s="87">
        <f t="shared" si="11"/>
        <v>44986</v>
      </c>
      <c r="B41" s="88">
        <v>23</v>
      </c>
      <c r="C41" s="76">
        <f t="shared" si="10"/>
        <v>36029.896100000013</v>
      </c>
      <c r="D41" s="89">
        <f t="shared" si="3"/>
        <v>117.1</v>
      </c>
      <c r="E41" s="89">
        <f t="shared" si="7"/>
        <v>39.136099999999999</v>
      </c>
      <c r="F41" s="89">
        <f t="shared" si="4"/>
        <v>156.22999999999999</v>
      </c>
      <c r="G41" s="89">
        <f t="shared" si="8"/>
        <v>35990.760000000009</v>
      </c>
      <c r="J41" s="187"/>
      <c r="K41" s="131"/>
      <c r="L41" s="141"/>
      <c r="M41" s="188"/>
      <c r="N41" s="188"/>
      <c r="O41" s="188"/>
      <c r="P41" s="188"/>
      <c r="Q41" s="184">
        <f t="shared" si="9"/>
        <v>45047</v>
      </c>
      <c r="R41" s="136">
        <v>25</v>
      </c>
      <c r="S41" s="143">
        <f t="shared" si="5"/>
        <v>12541.67388882012</v>
      </c>
      <c r="T41" s="185">
        <f t="shared" si="0"/>
        <v>0</v>
      </c>
      <c r="U41" s="186">
        <f t="shared" si="2"/>
        <v>130.64243634187611</v>
      </c>
      <c r="V41" s="186">
        <f t="shared" si="6"/>
        <v>130.63999999999999</v>
      </c>
      <c r="W41" s="186">
        <f t="shared" si="1"/>
        <v>12411.031452478244</v>
      </c>
    </row>
    <row r="42" spans="1:23" x14ac:dyDescent="0.25">
      <c r="A42" s="87">
        <f t="shared" si="11"/>
        <v>45017</v>
      </c>
      <c r="B42" s="88">
        <v>24</v>
      </c>
      <c r="C42" s="76">
        <f t="shared" si="10"/>
        <v>35990.760000000009</v>
      </c>
      <c r="D42" s="89">
        <f t="shared" si="3"/>
        <v>116.97</v>
      </c>
      <c r="E42" s="89">
        <f t="shared" si="7"/>
        <v>39.263300000000001</v>
      </c>
      <c r="F42" s="89">
        <f t="shared" si="4"/>
        <v>156.22999999999999</v>
      </c>
      <c r="G42" s="89">
        <f t="shared" si="8"/>
        <v>35951.496700000011</v>
      </c>
      <c r="J42" s="187"/>
      <c r="K42" s="131"/>
      <c r="L42" s="141"/>
      <c r="M42" s="188"/>
      <c r="N42" s="188"/>
      <c r="O42" s="188"/>
      <c r="P42" s="188"/>
      <c r="Q42" s="184">
        <f t="shared" si="9"/>
        <v>45078</v>
      </c>
      <c r="R42" s="136">
        <v>26</v>
      </c>
      <c r="S42" s="143">
        <f t="shared" si="5"/>
        <v>12411.031452478244</v>
      </c>
      <c r="T42" s="185">
        <f t="shared" si="0"/>
        <v>0</v>
      </c>
      <c r="U42" s="186">
        <f t="shared" si="2"/>
        <v>130.64243634187611</v>
      </c>
      <c r="V42" s="186">
        <f t="shared" si="6"/>
        <v>130.63999999999999</v>
      </c>
      <c r="W42" s="186">
        <f t="shared" si="1"/>
        <v>12280.389016136369</v>
      </c>
    </row>
    <row r="43" spans="1:23" x14ac:dyDescent="0.25">
      <c r="A43" s="87">
        <f t="shared" si="11"/>
        <v>45047</v>
      </c>
      <c r="B43" s="88">
        <v>25</v>
      </c>
      <c r="C43" s="76">
        <f t="shared" si="10"/>
        <v>35951.496700000011</v>
      </c>
      <c r="D43" s="89">
        <f t="shared" si="3"/>
        <v>116.84</v>
      </c>
      <c r="E43" s="89">
        <f t="shared" si="7"/>
        <v>39.390900000000002</v>
      </c>
      <c r="F43" s="89">
        <f t="shared" si="4"/>
        <v>156.22999999999999</v>
      </c>
      <c r="G43" s="89">
        <f t="shared" si="8"/>
        <v>35912.105800000012</v>
      </c>
      <c r="J43" s="187"/>
      <c r="K43" s="131"/>
      <c r="L43" s="141"/>
      <c r="M43" s="188"/>
      <c r="N43" s="188"/>
      <c r="O43" s="188"/>
      <c r="P43" s="188"/>
      <c r="Q43" s="184">
        <f t="shared" si="9"/>
        <v>45108</v>
      </c>
      <c r="R43" s="136">
        <v>27</v>
      </c>
      <c r="S43" s="143">
        <f t="shared" si="5"/>
        <v>12280.389016136369</v>
      </c>
      <c r="T43" s="185">
        <f t="shared" si="0"/>
        <v>0</v>
      </c>
      <c r="U43" s="186">
        <f t="shared" si="2"/>
        <v>130.64243634187611</v>
      </c>
      <c r="V43" s="186">
        <f t="shared" si="6"/>
        <v>130.63999999999999</v>
      </c>
      <c r="W43" s="186">
        <f t="shared" si="1"/>
        <v>12149.746579794493</v>
      </c>
    </row>
    <row r="44" spans="1:23" x14ac:dyDescent="0.25">
      <c r="A44" s="87">
        <f t="shared" si="11"/>
        <v>45078</v>
      </c>
      <c r="B44" s="88">
        <v>26</v>
      </c>
      <c r="C44" s="76">
        <f t="shared" si="10"/>
        <v>35912.105800000012</v>
      </c>
      <c r="D44" s="89">
        <f t="shared" si="3"/>
        <v>116.71</v>
      </c>
      <c r="E44" s="89">
        <f t="shared" si="7"/>
        <v>39.518900000000002</v>
      </c>
      <c r="F44" s="89">
        <f t="shared" si="4"/>
        <v>156.22999999999999</v>
      </c>
      <c r="G44" s="89">
        <f t="shared" si="8"/>
        <v>35872.586900000009</v>
      </c>
      <c r="J44" s="187"/>
      <c r="K44" s="131"/>
      <c r="L44" s="141"/>
      <c r="M44" s="188"/>
      <c r="N44" s="188"/>
      <c r="O44" s="188"/>
      <c r="P44" s="188"/>
      <c r="Q44" s="184">
        <f t="shared" si="9"/>
        <v>45139</v>
      </c>
      <c r="R44" s="136">
        <v>28</v>
      </c>
      <c r="S44" s="143">
        <f t="shared" si="5"/>
        <v>12149.746579794493</v>
      </c>
      <c r="T44" s="185">
        <f t="shared" si="0"/>
        <v>0</v>
      </c>
      <c r="U44" s="186">
        <f t="shared" si="2"/>
        <v>130.64243634187611</v>
      </c>
      <c r="V44" s="186">
        <f t="shared" si="6"/>
        <v>130.63999999999999</v>
      </c>
      <c r="W44" s="186">
        <f t="shared" si="1"/>
        <v>12019.104143452618</v>
      </c>
    </row>
    <row r="45" spans="1:23" x14ac:dyDescent="0.25">
      <c r="A45" s="87">
        <f t="shared" si="11"/>
        <v>45108</v>
      </c>
      <c r="B45" s="88">
        <v>27</v>
      </c>
      <c r="C45" s="76">
        <f t="shared" si="10"/>
        <v>35872.586900000009</v>
      </c>
      <c r="D45" s="89">
        <f t="shared" si="3"/>
        <v>116.59</v>
      </c>
      <c r="E45" s="89">
        <f t="shared" si="7"/>
        <v>39.647300000000001</v>
      </c>
      <c r="F45" s="89">
        <f t="shared" si="4"/>
        <v>156.22999999999999</v>
      </c>
      <c r="G45" s="89">
        <f t="shared" si="8"/>
        <v>35832.939600000012</v>
      </c>
      <c r="J45" s="187"/>
      <c r="K45" s="131"/>
      <c r="L45" s="141"/>
      <c r="M45" s="188"/>
      <c r="N45" s="188"/>
      <c r="O45" s="188"/>
      <c r="P45" s="188"/>
      <c r="Q45" s="184">
        <f t="shared" si="9"/>
        <v>45170</v>
      </c>
      <c r="R45" s="136">
        <v>29</v>
      </c>
      <c r="S45" s="143">
        <f t="shared" si="5"/>
        <v>12019.104143452618</v>
      </c>
      <c r="T45" s="185">
        <f t="shared" si="0"/>
        <v>0</v>
      </c>
      <c r="U45" s="186">
        <f t="shared" si="2"/>
        <v>130.64243634187611</v>
      </c>
      <c r="V45" s="186">
        <f t="shared" si="6"/>
        <v>130.63999999999999</v>
      </c>
      <c r="W45" s="186">
        <f t="shared" si="1"/>
        <v>11888.461707110742</v>
      </c>
    </row>
    <row r="46" spans="1:23" x14ac:dyDescent="0.25">
      <c r="A46" s="87">
        <f t="shared" si="11"/>
        <v>45139</v>
      </c>
      <c r="B46" s="88">
        <v>28</v>
      </c>
      <c r="C46" s="76">
        <f t="shared" si="10"/>
        <v>35832.939600000012</v>
      </c>
      <c r="D46" s="89">
        <f t="shared" si="3"/>
        <v>116.46</v>
      </c>
      <c r="E46" s="89">
        <f t="shared" si="7"/>
        <v>39.776200000000003</v>
      </c>
      <c r="F46" s="89">
        <f t="shared" si="4"/>
        <v>156.22999999999999</v>
      </c>
      <c r="G46" s="89">
        <f t="shared" si="8"/>
        <v>35793.163400000012</v>
      </c>
      <c r="J46" s="187"/>
      <c r="K46" s="131"/>
      <c r="L46" s="141"/>
      <c r="M46" s="188"/>
      <c r="N46" s="188"/>
      <c r="O46" s="188"/>
      <c r="P46" s="188"/>
      <c r="Q46" s="184">
        <f t="shared" si="9"/>
        <v>45200</v>
      </c>
      <c r="R46" s="136">
        <v>30</v>
      </c>
      <c r="S46" s="143">
        <f t="shared" si="5"/>
        <v>11888.461707110742</v>
      </c>
      <c r="T46" s="185">
        <f t="shared" si="0"/>
        <v>0</v>
      </c>
      <c r="U46" s="186">
        <f t="shared" si="2"/>
        <v>130.64243634187611</v>
      </c>
      <c r="V46" s="186">
        <f t="shared" si="6"/>
        <v>130.63999999999999</v>
      </c>
      <c r="W46" s="186">
        <f t="shared" si="1"/>
        <v>11757.819270768867</v>
      </c>
    </row>
    <row r="47" spans="1:23" x14ac:dyDescent="0.25">
      <c r="A47" s="87">
        <f t="shared" si="11"/>
        <v>45170</v>
      </c>
      <c r="B47" s="88">
        <v>29</v>
      </c>
      <c r="C47" s="76">
        <f t="shared" si="10"/>
        <v>35793.163400000012</v>
      </c>
      <c r="D47" s="89">
        <f t="shared" si="3"/>
        <v>116.33</v>
      </c>
      <c r="E47" s="89">
        <f t="shared" si="7"/>
        <v>39.9054</v>
      </c>
      <c r="F47" s="89">
        <f t="shared" si="4"/>
        <v>156.22999999999999</v>
      </c>
      <c r="G47" s="89">
        <f t="shared" si="8"/>
        <v>35753.258000000009</v>
      </c>
      <c r="J47" s="187"/>
      <c r="K47" s="131"/>
      <c r="L47" s="141"/>
      <c r="M47" s="188"/>
      <c r="N47" s="188"/>
      <c r="O47" s="188"/>
      <c r="P47" s="188"/>
      <c r="Q47" s="184">
        <f t="shared" si="9"/>
        <v>45231</v>
      </c>
      <c r="R47" s="136">
        <v>31</v>
      </c>
      <c r="S47" s="143">
        <f t="shared" si="5"/>
        <v>11757.819270768867</v>
      </c>
      <c r="T47" s="185">
        <f t="shared" si="0"/>
        <v>0</v>
      </c>
      <c r="U47" s="186">
        <f t="shared" si="2"/>
        <v>130.64243634187611</v>
      </c>
      <c r="V47" s="186">
        <f t="shared" si="6"/>
        <v>130.63999999999999</v>
      </c>
      <c r="W47" s="186">
        <f t="shared" si="1"/>
        <v>11627.176834426991</v>
      </c>
    </row>
    <row r="48" spans="1:23" x14ac:dyDescent="0.25">
      <c r="A48" s="87">
        <f t="shared" si="11"/>
        <v>45200</v>
      </c>
      <c r="B48" s="88">
        <v>30</v>
      </c>
      <c r="C48" s="76">
        <f t="shared" si="10"/>
        <v>35753.258000000009</v>
      </c>
      <c r="D48" s="89">
        <f t="shared" si="3"/>
        <v>116.2</v>
      </c>
      <c r="E48" s="89">
        <f t="shared" si="7"/>
        <v>40.0351</v>
      </c>
      <c r="F48" s="89">
        <f t="shared" si="4"/>
        <v>156.22999999999999</v>
      </c>
      <c r="G48" s="89">
        <f t="shared" si="8"/>
        <v>35713.222900000008</v>
      </c>
      <c r="J48" s="187"/>
      <c r="K48" s="131"/>
      <c r="L48" s="141"/>
      <c r="M48" s="188"/>
      <c r="N48" s="188"/>
      <c r="O48" s="188"/>
      <c r="P48" s="188"/>
      <c r="Q48" s="184">
        <f t="shared" si="9"/>
        <v>45261</v>
      </c>
      <c r="R48" s="136">
        <v>32</v>
      </c>
      <c r="S48" s="143">
        <f t="shared" si="5"/>
        <v>11627.176834426991</v>
      </c>
      <c r="T48" s="185">
        <f t="shared" si="0"/>
        <v>0</v>
      </c>
      <c r="U48" s="186">
        <f t="shared" si="2"/>
        <v>130.64243634187611</v>
      </c>
      <c r="V48" s="186">
        <f t="shared" si="6"/>
        <v>130.63999999999999</v>
      </c>
      <c r="W48" s="186">
        <f t="shared" si="1"/>
        <v>11496.534398085116</v>
      </c>
    </row>
    <row r="49" spans="1:23" x14ac:dyDescent="0.25">
      <c r="A49" s="87">
        <f t="shared" si="11"/>
        <v>45231</v>
      </c>
      <c r="B49" s="88">
        <v>31</v>
      </c>
      <c r="C49" s="76">
        <f t="shared" si="10"/>
        <v>35713.222900000008</v>
      </c>
      <c r="D49" s="89">
        <f t="shared" si="3"/>
        <v>116.07</v>
      </c>
      <c r="E49" s="89">
        <f t="shared" si="7"/>
        <v>40.165199999999999</v>
      </c>
      <c r="F49" s="89">
        <f t="shared" si="4"/>
        <v>156.22999999999999</v>
      </c>
      <c r="G49" s="89">
        <f t="shared" si="8"/>
        <v>35673.057700000005</v>
      </c>
      <c r="J49" s="187"/>
      <c r="K49" s="131"/>
      <c r="L49" s="141"/>
      <c r="M49" s="188"/>
      <c r="N49" s="188"/>
      <c r="O49" s="188"/>
      <c r="P49" s="188"/>
      <c r="Q49" s="184">
        <f t="shared" si="9"/>
        <v>45292</v>
      </c>
      <c r="R49" s="136">
        <v>33</v>
      </c>
      <c r="S49" s="143">
        <f t="shared" si="5"/>
        <v>11496.534398085116</v>
      </c>
      <c r="T49" s="185">
        <f t="shared" si="0"/>
        <v>0</v>
      </c>
      <c r="U49" s="186">
        <f t="shared" si="2"/>
        <v>130.64243634187611</v>
      </c>
      <c r="V49" s="186">
        <f t="shared" si="6"/>
        <v>130.63999999999999</v>
      </c>
      <c r="W49" s="186">
        <f t="shared" si="1"/>
        <v>11365.89196174324</v>
      </c>
    </row>
    <row r="50" spans="1:23" x14ac:dyDescent="0.25">
      <c r="A50" s="87">
        <f t="shared" si="11"/>
        <v>45261</v>
      </c>
      <c r="B50" s="88">
        <v>32</v>
      </c>
      <c r="C50" s="76">
        <f t="shared" si="10"/>
        <v>35673.057700000005</v>
      </c>
      <c r="D50" s="89">
        <f t="shared" si="3"/>
        <v>115.94</v>
      </c>
      <c r="E50" s="89">
        <f t="shared" si="7"/>
        <v>40.2958</v>
      </c>
      <c r="F50" s="89">
        <f t="shared" si="4"/>
        <v>156.22999999999999</v>
      </c>
      <c r="G50" s="89">
        <f t="shared" si="8"/>
        <v>35632.761900000005</v>
      </c>
      <c r="J50" s="187"/>
      <c r="K50" s="131"/>
      <c r="L50" s="141"/>
      <c r="M50" s="188"/>
      <c r="N50" s="188"/>
      <c r="O50" s="188"/>
      <c r="P50" s="188"/>
      <c r="Q50" s="184">
        <f t="shared" si="9"/>
        <v>45323</v>
      </c>
      <c r="R50" s="136">
        <v>34</v>
      </c>
      <c r="S50" s="143">
        <f t="shared" si="5"/>
        <v>11365.89196174324</v>
      </c>
      <c r="T50" s="185">
        <f t="shared" si="0"/>
        <v>0</v>
      </c>
      <c r="U50" s="186">
        <f t="shared" si="2"/>
        <v>130.64243634187611</v>
      </c>
      <c r="V50" s="186">
        <f t="shared" si="6"/>
        <v>130.63999999999999</v>
      </c>
      <c r="W50" s="186">
        <f t="shared" si="1"/>
        <v>11235.249525401365</v>
      </c>
    </row>
    <row r="51" spans="1:23" x14ac:dyDescent="0.25">
      <c r="A51" s="87">
        <f t="shared" si="11"/>
        <v>45292</v>
      </c>
      <c r="B51" s="88">
        <v>33</v>
      </c>
      <c r="C51" s="76">
        <f t="shared" si="10"/>
        <v>35632.761900000005</v>
      </c>
      <c r="D51" s="89">
        <f t="shared" si="3"/>
        <v>115.81</v>
      </c>
      <c r="E51" s="89">
        <f t="shared" si="7"/>
        <v>40.426699999999997</v>
      </c>
      <c r="F51" s="89">
        <f t="shared" si="4"/>
        <v>156.22999999999999</v>
      </c>
      <c r="G51" s="89">
        <f t="shared" si="8"/>
        <v>35592.335200000001</v>
      </c>
      <c r="J51" s="187"/>
      <c r="K51" s="131"/>
      <c r="L51" s="141"/>
      <c r="M51" s="188"/>
      <c r="N51" s="188"/>
      <c r="O51" s="188"/>
      <c r="P51" s="188"/>
      <c r="Q51" s="184">
        <f t="shared" si="9"/>
        <v>45352</v>
      </c>
      <c r="R51" s="136">
        <v>35</v>
      </c>
      <c r="S51" s="143">
        <f t="shared" si="5"/>
        <v>11235.249525401365</v>
      </c>
      <c r="T51" s="185">
        <f t="shared" si="0"/>
        <v>0</v>
      </c>
      <c r="U51" s="186">
        <f t="shared" si="2"/>
        <v>130.64243634187611</v>
      </c>
      <c r="V51" s="186">
        <f t="shared" si="6"/>
        <v>130.63999999999999</v>
      </c>
      <c r="W51" s="186">
        <f t="shared" si="1"/>
        <v>11104.607089059489</v>
      </c>
    </row>
    <row r="52" spans="1:23" x14ac:dyDescent="0.25">
      <c r="A52" s="87">
        <f t="shared" si="11"/>
        <v>45323</v>
      </c>
      <c r="B52" s="88">
        <v>34</v>
      </c>
      <c r="C52" s="76">
        <f t="shared" si="10"/>
        <v>35592.335200000001</v>
      </c>
      <c r="D52" s="89">
        <f t="shared" si="3"/>
        <v>115.68</v>
      </c>
      <c r="E52" s="89">
        <f t="shared" si="7"/>
        <v>40.558100000000003</v>
      </c>
      <c r="F52" s="89">
        <f t="shared" si="4"/>
        <v>156.22999999999999</v>
      </c>
      <c r="G52" s="89">
        <f t="shared" si="8"/>
        <v>35551.777099999999</v>
      </c>
      <c r="J52" s="187"/>
      <c r="K52" s="131"/>
      <c r="L52" s="141"/>
      <c r="M52" s="188"/>
      <c r="N52" s="188"/>
      <c r="O52" s="188"/>
      <c r="P52" s="188"/>
      <c r="Q52" s="184">
        <f t="shared" si="9"/>
        <v>45383</v>
      </c>
      <c r="R52" s="136">
        <v>36</v>
      </c>
      <c r="S52" s="143">
        <f t="shared" si="5"/>
        <v>11104.607089059489</v>
      </c>
      <c r="T52" s="185">
        <f t="shared" si="0"/>
        <v>0</v>
      </c>
      <c r="U52" s="186">
        <f t="shared" si="2"/>
        <v>130.64243634187611</v>
      </c>
      <c r="V52" s="186">
        <f t="shared" si="6"/>
        <v>130.63999999999999</v>
      </c>
      <c r="W52" s="186">
        <f t="shared" si="1"/>
        <v>10973.964652717614</v>
      </c>
    </row>
    <row r="53" spans="1:23" x14ac:dyDescent="0.25">
      <c r="A53" s="87">
        <f t="shared" si="11"/>
        <v>45352</v>
      </c>
      <c r="B53" s="88">
        <v>35</v>
      </c>
      <c r="C53" s="76">
        <f t="shared" si="10"/>
        <v>35551.777099999999</v>
      </c>
      <c r="D53" s="89">
        <f t="shared" si="3"/>
        <v>115.54</v>
      </c>
      <c r="E53" s="89">
        <f t="shared" si="7"/>
        <v>40.689900000000002</v>
      </c>
      <c r="F53" s="89">
        <f t="shared" si="4"/>
        <v>156.22999999999999</v>
      </c>
      <c r="G53" s="89">
        <f t="shared" si="8"/>
        <v>35511.087200000002</v>
      </c>
      <c r="J53" s="187"/>
      <c r="K53" s="131"/>
      <c r="L53" s="141"/>
      <c r="M53" s="188"/>
      <c r="N53" s="188"/>
      <c r="O53" s="188"/>
      <c r="P53" s="188"/>
      <c r="Q53" s="184">
        <f t="shared" si="9"/>
        <v>45413</v>
      </c>
      <c r="R53" s="136">
        <v>37</v>
      </c>
      <c r="S53" s="143">
        <f t="shared" si="5"/>
        <v>10973.964652717614</v>
      </c>
      <c r="T53" s="185">
        <f t="shared" si="0"/>
        <v>0</v>
      </c>
      <c r="U53" s="186">
        <f t="shared" si="2"/>
        <v>130.64243634187611</v>
      </c>
      <c r="V53" s="186">
        <f t="shared" si="6"/>
        <v>130.63999999999999</v>
      </c>
      <c r="W53" s="186">
        <f t="shared" si="1"/>
        <v>10843.322216375738</v>
      </c>
    </row>
    <row r="54" spans="1:23" x14ac:dyDescent="0.25">
      <c r="A54" s="87">
        <f t="shared" si="11"/>
        <v>45383</v>
      </c>
      <c r="B54" s="88">
        <v>36</v>
      </c>
      <c r="C54" s="76">
        <f t="shared" si="10"/>
        <v>35511.087200000002</v>
      </c>
      <c r="D54" s="89">
        <f t="shared" si="3"/>
        <v>115.41</v>
      </c>
      <c r="E54" s="89">
        <f t="shared" si="7"/>
        <v>40.822200000000002</v>
      </c>
      <c r="F54" s="89">
        <f t="shared" si="4"/>
        <v>156.22999999999999</v>
      </c>
      <c r="G54" s="89">
        <f t="shared" si="8"/>
        <v>35470.264999999999</v>
      </c>
      <c r="J54" s="187"/>
      <c r="K54" s="131"/>
      <c r="L54" s="141"/>
      <c r="M54" s="188"/>
      <c r="N54" s="188"/>
      <c r="O54" s="188"/>
      <c r="P54" s="188"/>
      <c r="Q54" s="184">
        <f t="shared" si="9"/>
        <v>45444</v>
      </c>
      <c r="R54" s="136">
        <v>38</v>
      </c>
      <c r="S54" s="143">
        <f t="shared" si="5"/>
        <v>10843.322216375738</v>
      </c>
      <c r="T54" s="185">
        <f t="shared" si="0"/>
        <v>0</v>
      </c>
      <c r="U54" s="186">
        <f t="shared" si="2"/>
        <v>130.64243634187611</v>
      </c>
      <c r="V54" s="186">
        <f t="shared" si="6"/>
        <v>130.63999999999999</v>
      </c>
      <c r="W54" s="186">
        <f t="shared" si="1"/>
        <v>10712.679780033863</v>
      </c>
    </row>
    <row r="55" spans="1:23" x14ac:dyDescent="0.25">
      <c r="A55" s="87">
        <f t="shared" si="11"/>
        <v>45413</v>
      </c>
      <c r="B55" s="88">
        <v>37</v>
      </c>
      <c r="C55" s="76">
        <f t="shared" si="10"/>
        <v>35470.264999999999</v>
      </c>
      <c r="D55" s="89">
        <f t="shared" si="3"/>
        <v>115.28</v>
      </c>
      <c r="E55" s="89">
        <f t="shared" si="7"/>
        <v>40.954900000000002</v>
      </c>
      <c r="F55" s="89">
        <f t="shared" si="4"/>
        <v>156.22999999999999</v>
      </c>
      <c r="G55" s="89">
        <f t="shared" si="8"/>
        <v>35429.310100000002</v>
      </c>
      <c r="J55" s="187"/>
      <c r="K55" s="131"/>
      <c r="L55" s="141"/>
      <c r="M55" s="188"/>
      <c r="N55" s="188"/>
      <c r="O55" s="188"/>
      <c r="P55" s="188"/>
      <c r="Q55" s="184">
        <f t="shared" si="9"/>
        <v>45474</v>
      </c>
      <c r="R55" s="136">
        <v>39</v>
      </c>
      <c r="S55" s="143">
        <f t="shared" si="5"/>
        <v>10712.679780033863</v>
      </c>
      <c r="T55" s="185">
        <f t="shared" si="0"/>
        <v>0</v>
      </c>
      <c r="U55" s="186">
        <f t="shared" si="2"/>
        <v>130.64243634187611</v>
      </c>
      <c r="V55" s="186">
        <f t="shared" si="6"/>
        <v>130.63999999999999</v>
      </c>
      <c r="W55" s="186">
        <f t="shared" si="1"/>
        <v>10582.037343691987</v>
      </c>
    </row>
    <row r="56" spans="1:23" x14ac:dyDescent="0.25">
      <c r="A56" s="87">
        <f t="shared" si="11"/>
        <v>45444</v>
      </c>
      <c r="B56" s="88">
        <v>38</v>
      </c>
      <c r="C56" s="76">
        <f t="shared" si="10"/>
        <v>35429.310100000002</v>
      </c>
      <c r="D56" s="89">
        <f t="shared" si="3"/>
        <v>115.15</v>
      </c>
      <c r="E56" s="89">
        <f t="shared" si="7"/>
        <v>41.088000000000001</v>
      </c>
      <c r="F56" s="89">
        <f t="shared" si="4"/>
        <v>156.22999999999999</v>
      </c>
      <c r="G56" s="89">
        <f t="shared" si="8"/>
        <v>35388.222099999999</v>
      </c>
      <c r="J56" s="187"/>
      <c r="K56" s="131"/>
      <c r="L56" s="141"/>
      <c r="M56" s="188"/>
      <c r="N56" s="188"/>
      <c r="O56" s="188"/>
      <c r="P56" s="188"/>
      <c r="Q56" s="184">
        <f t="shared" si="9"/>
        <v>45505</v>
      </c>
      <c r="R56" s="136">
        <v>40</v>
      </c>
      <c r="S56" s="143">
        <f t="shared" si="5"/>
        <v>10582.037343691987</v>
      </c>
      <c r="T56" s="185">
        <f t="shared" si="0"/>
        <v>0</v>
      </c>
      <c r="U56" s="186">
        <f t="shared" si="2"/>
        <v>130.64243634187611</v>
      </c>
      <c r="V56" s="186">
        <f t="shared" si="6"/>
        <v>130.63999999999999</v>
      </c>
      <c r="W56" s="186">
        <f t="shared" si="1"/>
        <v>10451.394907350112</v>
      </c>
    </row>
    <row r="57" spans="1:23" x14ac:dyDescent="0.25">
      <c r="A57" s="87">
        <f t="shared" si="11"/>
        <v>45474</v>
      </c>
      <c r="B57" s="88">
        <v>39</v>
      </c>
      <c r="C57" s="76">
        <f t="shared" si="10"/>
        <v>35388.222099999999</v>
      </c>
      <c r="D57" s="89">
        <f t="shared" si="3"/>
        <v>115.01</v>
      </c>
      <c r="E57" s="89">
        <f t="shared" si="7"/>
        <v>41.221499999999999</v>
      </c>
      <c r="F57" s="89">
        <f t="shared" si="4"/>
        <v>156.22999999999999</v>
      </c>
      <c r="G57" s="89">
        <f t="shared" si="8"/>
        <v>35347.000599999999</v>
      </c>
      <c r="J57" s="187"/>
      <c r="K57" s="131"/>
      <c r="L57" s="141"/>
      <c r="M57" s="188"/>
      <c r="N57" s="188"/>
      <c r="O57" s="188"/>
      <c r="P57" s="188"/>
      <c r="Q57" s="184">
        <f t="shared" si="9"/>
        <v>45536</v>
      </c>
      <c r="R57" s="136">
        <v>41</v>
      </c>
      <c r="S57" s="143">
        <f t="shared" si="5"/>
        <v>10451.394907350112</v>
      </c>
      <c r="T57" s="185">
        <f t="shared" si="0"/>
        <v>0</v>
      </c>
      <c r="U57" s="186">
        <f t="shared" si="2"/>
        <v>130.64243634187611</v>
      </c>
      <c r="V57" s="186">
        <f t="shared" si="6"/>
        <v>130.63999999999999</v>
      </c>
      <c r="W57" s="186">
        <f t="shared" si="1"/>
        <v>10320.752471008236</v>
      </c>
    </row>
    <row r="58" spans="1:23" x14ac:dyDescent="0.25">
      <c r="A58" s="87">
        <f t="shared" si="11"/>
        <v>45505</v>
      </c>
      <c r="B58" s="88">
        <v>40</v>
      </c>
      <c r="C58" s="76">
        <f t="shared" si="10"/>
        <v>35347.000599999999</v>
      </c>
      <c r="D58" s="89">
        <f t="shared" si="3"/>
        <v>114.88</v>
      </c>
      <c r="E58" s="89">
        <f t="shared" si="7"/>
        <v>41.355499999999999</v>
      </c>
      <c r="F58" s="89">
        <f t="shared" si="4"/>
        <v>156.22999999999999</v>
      </c>
      <c r="G58" s="89">
        <f t="shared" si="8"/>
        <v>35305.645100000002</v>
      </c>
      <c r="J58" s="187"/>
      <c r="K58" s="131"/>
      <c r="L58" s="141"/>
      <c r="M58" s="188"/>
      <c r="N58" s="188"/>
      <c r="O58" s="188"/>
      <c r="P58" s="188"/>
      <c r="Q58" s="184">
        <f t="shared" si="9"/>
        <v>45566</v>
      </c>
      <c r="R58" s="136">
        <v>42</v>
      </c>
      <c r="S58" s="143">
        <f t="shared" si="5"/>
        <v>10320.752471008236</v>
      </c>
      <c r="T58" s="185">
        <f t="shared" si="0"/>
        <v>0</v>
      </c>
      <c r="U58" s="186">
        <f t="shared" si="2"/>
        <v>130.64243634187611</v>
      </c>
      <c r="V58" s="186">
        <f t="shared" si="6"/>
        <v>130.63999999999999</v>
      </c>
      <c r="W58" s="186">
        <f t="shared" si="1"/>
        <v>10190.110034666361</v>
      </c>
    </row>
    <row r="59" spans="1:23" x14ac:dyDescent="0.25">
      <c r="A59" s="87">
        <f t="shared" si="11"/>
        <v>45536</v>
      </c>
      <c r="B59" s="88">
        <v>41</v>
      </c>
      <c r="C59" s="76">
        <f t="shared" si="10"/>
        <v>35305.645100000002</v>
      </c>
      <c r="D59" s="89">
        <f t="shared" si="3"/>
        <v>114.74</v>
      </c>
      <c r="E59" s="89">
        <f t="shared" si="7"/>
        <v>41.489899999999999</v>
      </c>
      <c r="F59" s="89">
        <f t="shared" si="4"/>
        <v>156.22999999999999</v>
      </c>
      <c r="G59" s="89">
        <f t="shared" si="8"/>
        <v>35264.155200000001</v>
      </c>
      <c r="J59" s="187"/>
      <c r="K59" s="131"/>
      <c r="L59" s="141"/>
      <c r="M59" s="188"/>
      <c r="N59" s="188"/>
      <c r="O59" s="188"/>
      <c r="P59" s="188"/>
      <c r="Q59" s="184">
        <f t="shared" si="9"/>
        <v>45597</v>
      </c>
      <c r="R59" s="136">
        <v>43</v>
      </c>
      <c r="S59" s="143">
        <f t="shared" si="5"/>
        <v>10190.110034666361</v>
      </c>
      <c r="T59" s="185">
        <f t="shared" si="0"/>
        <v>0</v>
      </c>
      <c r="U59" s="186">
        <f t="shared" si="2"/>
        <v>130.64243634187611</v>
      </c>
      <c r="V59" s="186">
        <f t="shared" si="6"/>
        <v>130.63999999999999</v>
      </c>
      <c r="W59" s="186">
        <f t="shared" si="1"/>
        <v>10059.467598324485</v>
      </c>
    </row>
    <row r="60" spans="1:23" x14ac:dyDescent="0.25">
      <c r="A60" s="87">
        <f t="shared" si="11"/>
        <v>45566</v>
      </c>
      <c r="B60" s="88">
        <v>42</v>
      </c>
      <c r="C60" s="76">
        <f t="shared" si="10"/>
        <v>35264.155200000001</v>
      </c>
      <c r="D60" s="89">
        <f t="shared" si="3"/>
        <v>114.61</v>
      </c>
      <c r="E60" s="89">
        <f t="shared" si="7"/>
        <v>41.624699999999997</v>
      </c>
      <c r="F60" s="89">
        <f t="shared" si="4"/>
        <v>156.22999999999999</v>
      </c>
      <c r="G60" s="89">
        <f t="shared" si="8"/>
        <v>35222.530500000001</v>
      </c>
      <c r="J60" s="187"/>
      <c r="K60" s="131"/>
      <c r="L60" s="141"/>
      <c r="M60" s="188"/>
      <c r="N60" s="188"/>
      <c r="O60" s="188"/>
      <c r="P60" s="188"/>
      <c r="Q60" s="184">
        <f t="shared" si="9"/>
        <v>45627</v>
      </c>
      <c r="R60" s="136">
        <v>44</v>
      </c>
      <c r="S60" s="143">
        <f t="shared" si="5"/>
        <v>10059.467598324485</v>
      </c>
      <c r="T60" s="185">
        <f t="shared" si="0"/>
        <v>0</v>
      </c>
      <c r="U60" s="186">
        <f t="shared" si="2"/>
        <v>130.64243634187611</v>
      </c>
      <c r="V60" s="186">
        <f t="shared" si="6"/>
        <v>130.63999999999999</v>
      </c>
      <c r="W60" s="186">
        <f t="shared" si="1"/>
        <v>9928.8251619826096</v>
      </c>
    </row>
    <row r="61" spans="1:23" x14ac:dyDescent="0.25">
      <c r="A61" s="87">
        <f t="shared" si="11"/>
        <v>45597</v>
      </c>
      <c r="B61" s="88">
        <v>43</v>
      </c>
      <c r="C61" s="76">
        <f t="shared" si="10"/>
        <v>35222.530500000001</v>
      </c>
      <c r="D61" s="89">
        <f t="shared" si="3"/>
        <v>114.47</v>
      </c>
      <c r="E61" s="89">
        <f t="shared" si="7"/>
        <v>41.76</v>
      </c>
      <c r="F61" s="89">
        <f t="shared" si="4"/>
        <v>156.22999999999999</v>
      </c>
      <c r="G61" s="89">
        <f t="shared" si="8"/>
        <v>35180.770499999999</v>
      </c>
      <c r="J61" s="187"/>
      <c r="K61" s="131"/>
      <c r="L61" s="141"/>
      <c r="M61" s="188"/>
      <c r="N61" s="188"/>
      <c r="O61" s="188"/>
      <c r="P61" s="188"/>
      <c r="Q61" s="184">
        <f t="shared" si="9"/>
        <v>45658</v>
      </c>
      <c r="R61" s="136">
        <v>45</v>
      </c>
      <c r="S61" s="143">
        <f t="shared" si="5"/>
        <v>9928.8251619826096</v>
      </c>
      <c r="T61" s="185">
        <f t="shared" si="0"/>
        <v>0</v>
      </c>
      <c r="U61" s="186">
        <f t="shared" si="2"/>
        <v>130.64243634187611</v>
      </c>
      <c r="V61" s="186">
        <f t="shared" si="6"/>
        <v>130.63999999999999</v>
      </c>
      <c r="W61" s="186">
        <f t="shared" si="1"/>
        <v>9798.1827256407341</v>
      </c>
    </row>
    <row r="62" spans="1:23" x14ac:dyDescent="0.25">
      <c r="A62" s="87">
        <f t="shared" si="11"/>
        <v>45627</v>
      </c>
      <c r="B62" s="88">
        <v>44</v>
      </c>
      <c r="C62" s="76">
        <f t="shared" si="10"/>
        <v>35180.770499999999</v>
      </c>
      <c r="D62" s="89">
        <f t="shared" si="3"/>
        <v>114.34</v>
      </c>
      <c r="E62" s="89">
        <f t="shared" si="7"/>
        <v>41.895699999999998</v>
      </c>
      <c r="F62" s="89">
        <f t="shared" si="4"/>
        <v>156.22999999999999</v>
      </c>
      <c r="G62" s="89">
        <f t="shared" si="8"/>
        <v>35138.874799999998</v>
      </c>
      <c r="J62" s="187"/>
      <c r="K62" s="131"/>
      <c r="L62" s="141"/>
      <c r="M62" s="188"/>
      <c r="N62" s="188"/>
      <c r="O62" s="188"/>
      <c r="P62" s="188"/>
      <c r="Q62" s="184">
        <f t="shared" si="9"/>
        <v>45689</v>
      </c>
      <c r="R62" s="136">
        <v>46</v>
      </c>
      <c r="S62" s="143">
        <f t="shared" si="5"/>
        <v>9798.1827256407341</v>
      </c>
      <c r="T62" s="185">
        <f t="shared" si="0"/>
        <v>0</v>
      </c>
      <c r="U62" s="186">
        <f t="shared" si="2"/>
        <v>130.64243634187611</v>
      </c>
      <c r="V62" s="186">
        <f t="shared" si="6"/>
        <v>130.63999999999999</v>
      </c>
      <c r="W62" s="186">
        <f t="shared" si="1"/>
        <v>9667.5402892988586</v>
      </c>
    </row>
    <row r="63" spans="1:23" x14ac:dyDescent="0.25">
      <c r="A63" s="87">
        <f t="shared" si="11"/>
        <v>45658</v>
      </c>
      <c r="B63" s="88">
        <v>45</v>
      </c>
      <c r="C63" s="76">
        <f t="shared" si="10"/>
        <v>35138.874799999998</v>
      </c>
      <c r="D63" s="89">
        <f t="shared" si="3"/>
        <v>114.2</v>
      </c>
      <c r="E63" s="89">
        <f t="shared" si="7"/>
        <v>42.0319</v>
      </c>
      <c r="F63" s="89">
        <f t="shared" si="4"/>
        <v>156.22999999999999</v>
      </c>
      <c r="G63" s="89">
        <f t="shared" si="8"/>
        <v>35096.842899999996</v>
      </c>
      <c r="J63" s="187"/>
      <c r="K63" s="131"/>
      <c r="L63" s="141"/>
      <c r="M63" s="188"/>
      <c r="N63" s="188"/>
      <c r="O63" s="188"/>
      <c r="P63" s="188"/>
      <c r="Q63" s="184">
        <f t="shared" si="9"/>
        <v>45717</v>
      </c>
      <c r="R63" s="136">
        <v>47</v>
      </c>
      <c r="S63" s="143">
        <f t="shared" si="5"/>
        <v>9667.5402892988586</v>
      </c>
      <c r="T63" s="185">
        <f t="shared" si="0"/>
        <v>0</v>
      </c>
      <c r="U63" s="186">
        <f t="shared" si="2"/>
        <v>130.64243634187611</v>
      </c>
      <c r="V63" s="186">
        <f t="shared" si="6"/>
        <v>130.63999999999999</v>
      </c>
      <c r="W63" s="186">
        <f t="shared" si="1"/>
        <v>9536.8978529569831</v>
      </c>
    </row>
    <row r="64" spans="1:23" x14ac:dyDescent="0.25">
      <c r="A64" s="87">
        <f t="shared" si="11"/>
        <v>45689</v>
      </c>
      <c r="B64" s="88">
        <v>46</v>
      </c>
      <c r="C64" s="76">
        <f t="shared" si="10"/>
        <v>35096.842899999996</v>
      </c>
      <c r="D64" s="89">
        <f t="shared" si="3"/>
        <v>114.06</v>
      </c>
      <c r="E64" s="89">
        <f t="shared" si="7"/>
        <v>42.168500000000002</v>
      </c>
      <c r="F64" s="89">
        <f t="shared" si="4"/>
        <v>156.22999999999999</v>
      </c>
      <c r="G64" s="89">
        <f t="shared" si="8"/>
        <v>35054.674399999996</v>
      </c>
      <c r="J64" s="187"/>
      <c r="K64" s="131"/>
      <c r="L64" s="141"/>
      <c r="M64" s="188"/>
      <c r="N64" s="188"/>
      <c r="O64" s="188"/>
      <c r="P64" s="188"/>
      <c r="Q64" s="184">
        <f t="shared" si="9"/>
        <v>45748</v>
      </c>
      <c r="R64" s="136">
        <v>48</v>
      </c>
      <c r="S64" s="143">
        <f t="shared" si="5"/>
        <v>9536.8978529569831</v>
      </c>
      <c r="T64" s="185">
        <f t="shared" si="0"/>
        <v>0</v>
      </c>
      <c r="U64" s="186">
        <f t="shared" si="2"/>
        <v>130.64243634187611</v>
      </c>
      <c r="V64" s="186">
        <f t="shared" si="6"/>
        <v>130.63999999999999</v>
      </c>
      <c r="W64" s="186">
        <f t="shared" si="1"/>
        <v>9406.2554166151076</v>
      </c>
    </row>
    <row r="65" spans="1:23" x14ac:dyDescent="0.25">
      <c r="A65" s="87">
        <f t="shared" si="11"/>
        <v>45717</v>
      </c>
      <c r="B65" s="88">
        <v>47</v>
      </c>
      <c r="C65" s="76">
        <f t="shared" si="10"/>
        <v>35054.674399999996</v>
      </c>
      <c r="D65" s="89">
        <f t="shared" si="3"/>
        <v>113.93</v>
      </c>
      <c r="E65" s="89">
        <f t="shared" si="7"/>
        <v>42.305500000000002</v>
      </c>
      <c r="F65" s="89">
        <f t="shared" si="4"/>
        <v>156.22999999999999</v>
      </c>
      <c r="G65" s="89">
        <f t="shared" si="8"/>
        <v>35012.368899999994</v>
      </c>
      <c r="J65" s="187"/>
      <c r="K65" s="131"/>
      <c r="L65" s="141"/>
      <c r="M65" s="188"/>
      <c r="N65" s="188"/>
      <c r="O65" s="188"/>
      <c r="P65" s="188"/>
      <c r="Q65" s="184">
        <f t="shared" si="9"/>
        <v>45778</v>
      </c>
      <c r="R65" s="136">
        <v>49</v>
      </c>
      <c r="S65" s="143">
        <f t="shared" si="5"/>
        <v>9406.2554166151076</v>
      </c>
      <c r="T65" s="185">
        <f t="shared" si="0"/>
        <v>0</v>
      </c>
      <c r="U65" s="186">
        <f t="shared" si="2"/>
        <v>130.64243634187611</v>
      </c>
      <c r="V65" s="186">
        <f t="shared" si="6"/>
        <v>130.63999999999999</v>
      </c>
      <c r="W65" s="186">
        <f t="shared" si="1"/>
        <v>9275.6129802732321</v>
      </c>
    </row>
    <row r="66" spans="1:23" x14ac:dyDescent="0.25">
      <c r="A66" s="87">
        <f t="shared" si="11"/>
        <v>45748</v>
      </c>
      <c r="B66" s="88">
        <v>48</v>
      </c>
      <c r="C66" s="76">
        <f t="shared" si="10"/>
        <v>35012.368899999994</v>
      </c>
      <c r="D66" s="89">
        <f t="shared" si="3"/>
        <v>113.79</v>
      </c>
      <c r="E66" s="89">
        <f t="shared" si="7"/>
        <v>42.442999999999998</v>
      </c>
      <c r="F66" s="89">
        <f t="shared" si="4"/>
        <v>156.22999999999999</v>
      </c>
      <c r="G66" s="89">
        <f t="shared" si="8"/>
        <v>34969.925899999995</v>
      </c>
      <c r="J66" s="187"/>
      <c r="K66" s="131"/>
      <c r="L66" s="141"/>
      <c r="M66" s="188"/>
      <c r="N66" s="188"/>
      <c r="O66" s="188"/>
      <c r="P66" s="188"/>
      <c r="Q66" s="184">
        <f t="shared" si="9"/>
        <v>45809</v>
      </c>
      <c r="R66" s="136">
        <v>50</v>
      </c>
      <c r="S66" s="143">
        <f t="shared" si="5"/>
        <v>9275.6129802732321</v>
      </c>
      <c r="T66" s="185">
        <f t="shared" si="0"/>
        <v>0</v>
      </c>
      <c r="U66" s="186">
        <f t="shared" si="2"/>
        <v>130.64243634187611</v>
      </c>
      <c r="V66" s="186">
        <f t="shared" si="6"/>
        <v>130.63999999999999</v>
      </c>
      <c r="W66" s="186">
        <f t="shared" si="1"/>
        <v>9144.9705439313566</v>
      </c>
    </row>
    <row r="67" spans="1:23" x14ac:dyDescent="0.25">
      <c r="A67" s="87">
        <f t="shared" si="11"/>
        <v>45778</v>
      </c>
      <c r="B67" s="88">
        <v>49</v>
      </c>
      <c r="C67" s="76">
        <f t="shared" si="10"/>
        <v>34969.925899999995</v>
      </c>
      <c r="D67" s="89">
        <f t="shared" si="3"/>
        <v>113.65</v>
      </c>
      <c r="E67" s="89">
        <f t="shared" si="7"/>
        <v>42.581000000000003</v>
      </c>
      <c r="F67" s="89">
        <f t="shared" si="4"/>
        <v>156.22999999999999</v>
      </c>
      <c r="G67" s="89">
        <f t="shared" si="8"/>
        <v>34927.344899999996</v>
      </c>
      <c r="J67" s="187"/>
      <c r="K67" s="131"/>
      <c r="L67" s="141"/>
      <c r="M67" s="188"/>
      <c r="N67" s="188"/>
      <c r="O67" s="188"/>
      <c r="P67" s="188"/>
      <c r="Q67" s="184">
        <f t="shared" si="9"/>
        <v>45839</v>
      </c>
      <c r="R67" s="136">
        <v>51</v>
      </c>
      <c r="S67" s="143">
        <f t="shared" si="5"/>
        <v>9144.9705439313566</v>
      </c>
      <c r="T67" s="185">
        <f t="shared" si="0"/>
        <v>0</v>
      </c>
      <c r="U67" s="186">
        <f t="shared" si="2"/>
        <v>130.64243634187611</v>
      </c>
      <c r="V67" s="186">
        <f t="shared" si="6"/>
        <v>130.63999999999999</v>
      </c>
      <c r="W67" s="186">
        <f t="shared" si="1"/>
        <v>9014.3281075894811</v>
      </c>
    </row>
    <row r="68" spans="1:23" x14ac:dyDescent="0.25">
      <c r="A68" s="87">
        <f t="shared" si="11"/>
        <v>45809</v>
      </c>
      <c r="B68" s="88">
        <v>50</v>
      </c>
      <c r="C68" s="76">
        <f t="shared" si="10"/>
        <v>34927.344899999996</v>
      </c>
      <c r="D68" s="89">
        <f t="shared" si="3"/>
        <v>113.51</v>
      </c>
      <c r="E68" s="89">
        <f t="shared" si="7"/>
        <v>42.7194</v>
      </c>
      <c r="F68" s="89">
        <f t="shared" si="4"/>
        <v>156.22999999999999</v>
      </c>
      <c r="G68" s="89">
        <f t="shared" si="8"/>
        <v>34884.625499999995</v>
      </c>
      <c r="J68" s="187"/>
      <c r="K68" s="131"/>
      <c r="L68" s="141"/>
      <c r="M68" s="188"/>
      <c r="N68" s="188"/>
      <c r="O68" s="188"/>
      <c r="P68" s="188"/>
      <c r="Q68" s="184">
        <f t="shared" si="9"/>
        <v>45870</v>
      </c>
      <c r="R68" s="136">
        <v>52</v>
      </c>
      <c r="S68" s="143">
        <f t="shared" si="5"/>
        <v>9014.3281075894811</v>
      </c>
      <c r="T68" s="185">
        <f t="shared" si="0"/>
        <v>0</v>
      </c>
      <c r="U68" s="186">
        <f t="shared" si="2"/>
        <v>130.64243634187611</v>
      </c>
      <c r="V68" s="186">
        <f t="shared" si="6"/>
        <v>130.63999999999999</v>
      </c>
      <c r="W68" s="186">
        <f t="shared" si="1"/>
        <v>8883.6856712476056</v>
      </c>
    </row>
    <row r="69" spans="1:23" x14ac:dyDescent="0.25">
      <c r="A69" s="87">
        <f t="shared" si="11"/>
        <v>45839</v>
      </c>
      <c r="B69" s="88">
        <v>51</v>
      </c>
      <c r="C69" s="76">
        <f t="shared" si="10"/>
        <v>34884.625499999995</v>
      </c>
      <c r="D69" s="89">
        <f t="shared" si="3"/>
        <v>113.38</v>
      </c>
      <c r="E69" s="89">
        <f t="shared" si="7"/>
        <v>42.858199999999997</v>
      </c>
      <c r="F69" s="89">
        <f t="shared" si="4"/>
        <v>156.22999999999999</v>
      </c>
      <c r="G69" s="89">
        <f t="shared" si="8"/>
        <v>34841.767299999992</v>
      </c>
      <c r="J69" s="187"/>
      <c r="K69" s="131"/>
      <c r="L69" s="141"/>
      <c r="M69" s="188"/>
      <c r="N69" s="188"/>
      <c r="O69" s="188"/>
      <c r="P69" s="188"/>
      <c r="Q69" s="184">
        <f t="shared" si="9"/>
        <v>45901</v>
      </c>
      <c r="R69" s="136">
        <v>53</v>
      </c>
      <c r="S69" s="143">
        <f t="shared" si="5"/>
        <v>8883.6856712476056</v>
      </c>
      <c r="T69" s="185">
        <f t="shared" si="0"/>
        <v>0</v>
      </c>
      <c r="U69" s="186">
        <f t="shared" si="2"/>
        <v>130.64243634187611</v>
      </c>
      <c r="V69" s="186">
        <f t="shared" si="6"/>
        <v>130.63999999999999</v>
      </c>
      <c r="W69" s="186">
        <f t="shared" si="1"/>
        <v>8753.0432349057301</v>
      </c>
    </row>
    <row r="70" spans="1:23" x14ac:dyDescent="0.25">
      <c r="A70" s="87">
        <f t="shared" si="11"/>
        <v>45870</v>
      </c>
      <c r="B70" s="88">
        <v>52</v>
      </c>
      <c r="C70" s="76">
        <f t="shared" si="10"/>
        <v>34841.767299999992</v>
      </c>
      <c r="D70" s="89">
        <f t="shared" si="3"/>
        <v>113.24</v>
      </c>
      <c r="E70" s="89">
        <f t="shared" si="7"/>
        <v>42.997500000000002</v>
      </c>
      <c r="F70" s="89">
        <f t="shared" si="4"/>
        <v>156.22999999999999</v>
      </c>
      <c r="G70" s="89">
        <f t="shared" si="8"/>
        <v>34798.769799999995</v>
      </c>
      <c r="J70" s="187"/>
      <c r="K70" s="131"/>
      <c r="L70" s="141"/>
      <c r="M70" s="188"/>
      <c r="N70" s="188"/>
      <c r="O70" s="188"/>
      <c r="P70" s="188"/>
      <c r="Q70" s="184">
        <f t="shared" si="9"/>
        <v>45931</v>
      </c>
      <c r="R70" s="136">
        <v>54</v>
      </c>
      <c r="S70" s="143">
        <f t="shared" si="5"/>
        <v>8753.0432349057301</v>
      </c>
      <c r="T70" s="185">
        <f t="shared" si="0"/>
        <v>0</v>
      </c>
      <c r="U70" s="186">
        <f t="shared" si="2"/>
        <v>130.64243634187611</v>
      </c>
      <c r="V70" s="186">
        <f t="shared" si="6"/>
        <v>130.63999999999999</v>
      </c>
      <c r="W70" s="186">
        <f t="shared" si="1"/>
        <v>8622.4007985638546</v>
      </c>
    </row>
    <row r="71" spans="1:23" x14ac:dyDescent="0.25">
      <c r="A71" s="87">
        <f t="shared" si="11"/>
        <v>45901</v>
      </c>
      <c r="B71" s="88">
        <v>53</v>
      </c>
      <c r="C71" s="76">
        <f t="shared" si="10"/>
        <v>34798.769799999995</v>
      </c>
      <c r="D71" s="89">
        <f t="shared" si="3"/>
        <v>113.1</v>
      </c>
      <c r="E71" s="89">
        <f t="shared" si="7"/>
        <v>43.1372</v>
      </c>
      <c r="F71" s="89">
        <f t="shared" si="4"/>
        <v>156.22999999999999</v>
      </c>
      <c r="G71" s="89">
        <f t="shared" si="8"/>
        <v>34755.632599999997</v>
      </c>
      <c r="J71" s="187"/>
      <c r="K71" s="131"/>
      <c r="L71" s="141"/>
      <c r="M71" s="188"/>
      <c r="N71" s="188"/>
      <c r="O71" s="188"/>
      <c r="P71" s="188"/>
      <c r="Q71" s="184">
        <f t="shared" si="9"/>
        <v>45962</v>
      </c>
      <c r="R71" s="136">
        <v>55</v>
      </c>
      <c r="S71" s="143">
        <f t="shared" si="5"/>
        <v>8622.4007985638546</v>
      </c>
      <c r="T71" s="185">
        <f t="shared" si="0"/>
        <v>0</v>
      </c>
      <c r="U71" s="186">
        <f t="shared" si="2"/>
        <v>130.64243634187611</v>
      </c>
      <c r="V71" s="186">
        <f t="shared" si="6"/>
        <v>130.63999999999999</v>
      </c>
      <c r="W71" s="186">
        <f t="shared" si="1"/>
        <v>8491.758362221979</v>
      </c>
    </row>
    <row r="72" spans="1:23" x14ac:dyDescent="0.25">
      <c r="A72" s="87">
        <f t="shared" si="11"/>
        <v>45931</v>
      </c>
      <c r="B72" s="88">
        <v>54</v>
      </c>
      <c r="C72" s="76">
        <f t="shared" si="10"/>
        <v>34755.632599999997</v>
      </c>
      <c r="D72" s="89">
        <f t="shared" si="3"/>
        <v>112.96</v>
      </c>
      <c r="E72" s="89">
        <f t="shared" si="7"/>
        <v>43.2774</v>
      </c>
      <c r="F72" s="89">
        <f t="shared" si="4"/>
        <v>156.22999999999999</v>
      </c>
      <c r="G72" s="89">
        <f t="shared" si="8"/>
        <v>34712.355199999998</v>
      </c>
      <c r="J72" s="187"/>
      <c r="K72" s="131"/>
      <c r="L72" s="141"/>
      <c r="M72" s="188"/>
      <c r="N72" s="188"/>
      <c r="O72" s="188"/>
      <c r="P72" s="188"/>
      <c r="Q72" s="184">
        <f t="shared" si="9"/>
        <v>45992</v>
      </c>
      <c r="R72" s="136">
        <v>56</v>
      </c>
      <c r="S72" s="143">
        <f t="shared" si="5"/>
        <v>8491.758362221979</v>
      </c>
      <c r="T72" s="185">
        <f t="shared" si="0"/>
        <v>0</v>
      </c>
      <c r="U72" s="186">
        <f t="shared" si="2"/>
        <v>130.64243634187611</v>
      </c>
      <c r="V72" s="186">
        <f t="shared" si="6"/>
        <v>130.63999999999999</v>
      </c>
      <c r="W72" s="186">
        <f t="shared" si="1"/>
        <v>8361.1159258801035</v>
      </c>
    </row>
    <row r="73" spans="1:23" x14ac:dyDescent="0.25">
      <c r="A73" s="87">
        <f t="shared" si="11"/>
        <v>45962</v>
      </c>
      <c r="B73" s="88">
        <v>55</v>
      </c>
      <c r="C73" s="76">
        <f t="shared" si="10"/>
        <v>34712.355199999998</v>
      </c>
      <c r="D73" s="89">
        <f t="shared" si="3"/>
        <v>112.82</v>
      </c>
      <c r="E73" s="89">
        <f t="shared" si="7"/>
        <v>43.418100000000003</v>
      </c>
      <c r="F73" s="89">
        <f t="shared" si="4"/>
        <v>156.22999999999999</v>
      </c>
      <c r="G73" s="89">
        <f t="shared" si="8"/>
        <v>34668.937099999996</v>
      </c>
      <c r="J73" s="187"/>
      <c r="K73" s="131"/>
      <c r="L73" s="141"/>
      <c r="M73" s="188"/>
      <c r="N73" s="188"/>
      <c r="O73" s="188"/>
      <c r="P73" s="188"/>
      <c r="Q73" s="184">
        <f t="shared" si="9"/>
        <v>46023</v>
      </c>
      <c r="R73" s="136">
        <v>57</v>
      </c>
      <c r="S73" s="143">
        <f t="shared" si="5"/>
        <v>8361.1159258801035</v>
      </c>
      <c r="T73" s="185">
        <f t="shared" si="0"/>
        <v>0</v>
      </c>
      <c r="U73" s="186">
        <f t="shared" si="2"/>
        <v>130.64243634187611</v>
      </c>
      <c r="V73" s="186">
        <f t="shared" si="6"/>
        <v>130.63999999999999</v>
      </c>
      <c r="W73" s="186">
        <f t="shared" si="1"/>
        <v>8230.473489538228</v>
      </c>
    </row>
    <row r="74" spans="1:23" x14ac:dyDescent="0.25">
      <c r="A74" s="87">
        <f t="shared" si="11"/>
        <v>45992</v>
      </c>
      <c r="B74" s="88">
        <v>56</v>
      </c>
      <c r="C74" s="76">
        <f t="shared" si="10"/>
        <v>34668.937099999996</v>
      </c>
      <c r="D74" s="89">
        <f t="shared" si="3"/>
        <v>112.67</v>
      </c>
      <c r="E74" s="89">
        <f t="shared" si="7"/>
        <v>43.559199999999997</v>
      </c>
      <c r="F74" s="89">
        <f t="shared" si="4"/>
        <v>156.22999999999999</v>
      </c>
      <c r="G74" s="89">
        <f t="shared" si="8"/>
        <v>34625.377899999992</v>
      </c>
      <c r="J74" s="187"/>
      <c r="K74" s="131"/>
      <c r="L74" s="141"/>
      <c r="M74" s="188"/>
      <c r="N74" s="188"/>
      <c r="O74" s="188"/>
      <c r="P74" s="188"/>
      <c r="Q74" s="184">
        <f t="shared" si="9"/>
        <v>46054</v>
      </c>
      <c r="R74" s="136">
        <v>58</v>
      </c>
      <c r="S74" s="143">
        <f t="shared" si="5"/>
        <v>8230.473489538228</v>
      </c>
      <c r="T74" s="185">
        <f t="shared" si="0"/>
        <v>0</v>
      </c>
      <c r="U74" s="186">
        <f t="shared" si="2"/>
        <v>130.64243634187611</v>
      </c>
      <c r="V74" s="186">
        <f t="shared" si="6"/>
        <v>130.63999999999999</v>
      </c>
      <c r="W74" s="186">
        <f t="shared" si="1"/>
        <v>8099.8310531963516</v>
      </c>
    </row>
    <row r="75" spans="1:23" x14ac:dyDescent="0.25">
      <c r="A75" s="87">
        <f t="shared" si="11"/>
        <v>46023</v>
      </c>
      <c r="B75" s="88">
        <v>57</v>
      </c>
      <c r="C75" s="76">
        <f t="shared" si="10"/>
        <v>34625.377899999992</v>
      </c>
      <c r="D75" s="89">
        <f t="shared" si="3"/>
        <v>112.53</v>
      </c>
      <c r="E75" s="89">
        <f t="shared" si="7"/>
        <v>43.700699999999998</v>
      </c>
      <c r="F75" s="89">
        <f t="shared" si="4"/>
        <v>156.22999999999999</v>
      </c>
      <c r="G75" s="89">
        <f t="shared" si="8"/>
        <v>34581.677199999991</v>
      </c>
      <c r="J75" s="187"/>
      <c r="K75" s="131"/>
      <c r="L75" s="141"/>
      <c r="M75" s="188"/>
      <c r="N75" s="188"/>
      <c r="O75" s="188"/>
      <c r="P75" s="188"/>
      <c r="Q75" s="184">
        <f t="shared" si="9"/>
        <v>46082</v>
      </c>
      <c r="R75" s="136">
        <v>59</v>
      </c>
      <c r="S75" s="143">
        <f t="shared" si="5"/>
        <v>8099.8310531963516</v>
      </c>
      <c r="T75" s="185">
        <f t="shared" si="0"/>
        <v>0</v>
      </c>
      <c r="U75" s="186">
        <f t="shared" si="2"/>
        <v>130.64243634187611</v>
      </c>
      <c r="V75" s="186">
        <f t="shared" si="6"/>
        <v>130.63999999999999</v>
      </c>
      <c r="W75" s="186">
        <f t="shared" si="1"/>
        <v>7969.1886168544752</v>
      </c>
    </row>
    <row r="76" spans="1:23" x14ac:dyDescent="0.25">
      <c r="A76" s="87">
        <f t="shared" si="11"/>
        <v>46054</v>
      </c>
      <c r="B76" s="88">
        <v>58</v>
      </c>
      <c r="C76" s="76">
        <f t="shared" si="10"/>
        <v>34581.677199999991</v>
      </c>
      <c r="D76" s="89">
        <f t="shared" si="3"/>
        <v>112.39</v>
      </c>
      <c r="E76" s="89">
        <f t="shared" si="7"/>
        <v>43.842799999999997</v>
      </c>
      <c r="F76" s="89">
        <f t="shared" si="4"/>
        <v>156.22999999999999</v>
      </c>
      <c r="G76" s="89">
        <f t="shared" si="8"/>
        <v>34537.834399999992</v>
      </c>
      <c r="J76" s="187"/>
      <c r="K76" s="131"/>
      <c r="L76" s="141"/>
      <c r="M76" s="188"/>
      <c r="N76" s="188"/>
      <c r="O76" s="188"/>
      <c r="P76" s="188"/>
      <c r="Q76" s="184">
        <f t="shared" si="9"/>
        <v>46113</v>
      </c>
      <c r="R76" s="136">
        <v>60</v>
      </c>
      <c r="S76" s="143">
        <f t="shared" si="5"/>
        <v>7969.1886168544752</v>
      </c>
      <c r="T76" s="185">
        <f t="shared" si="0"/>
        <v>0</v>
      </c>
      <c r="U76" s="186">
        <f t="shared" si="2"/>
        <v>130.64243634187611</v>
      </c>
      <c r="V76" s="186">
        <f t="shared" si="6"/>
        <v>130.63999999999999</v>
      </c>
      <c r="W76" s="186">
        <f t="shared" si="1"/>
        <v>7838.5461805125988</v>
      </c>
    </row>
    <row r="77" spans="1:23" x14ac:dyDescent="0.25">
      <c r="A77" s="87">
        <f t="shared" si="11"/>
        <v>46082</v>
      </c>
      <c r="B77" s="88">
        <v>59</v>
      </c>
      <c r="C77" s="76">
        <f t="shared" si="10"/>
        <v>34537.834399999992</v>
      </c>
      <c r="D77" s="89">
        <f t="shared" si="3"/>
        <v>112.25</v>
      </c>
      <c r="E77" s="89">
        <f t="shared" si="7"/>
        <v>43.985300000000002</v>
      </c>
      <c r="F77" s="89">
        <f t="shared" si="4"/>
        <v>156.22999999999999</v>
      </c>
      <c r="G77" s="89">
        <f t="shared" si="8"/>
        <v>34493.849099999992</v>
      </c>
      <c r="J77" s="187"/>
      <c r="K77" s="131"/>
      <c r="L77" s="141"/>
      <c r="M77" s="188"/>
      <c r="N77" s="188"/>
      <c r="O77" s="188"/>
      <c r="P77" s="188"/>
      <c r="Q77" s="184">
        <f t="shared" si="9"/>
        <v>46143</v>
      </c>
      <c r="R77" s="136">
        <v>61</v>
      </c>
      <c r="S77" s="143">
        <f t="shared" si="5"/>
        <v>7838.5461805125988</v>
      </c>
      <c r="T77" s="185">
        <f t="shared" si="0"/>
        <v>0</v>
      </c>
      <c r="U77" s="186">
        <f t="shared" si="2"/>
        <v>130.64243634187611</v>
      </c>
      <c r="V77" s="186">
        <f t="shared" si="6"/>
        <v>130.63999999999999</v>
      </c>
      <c r="W77" s="186">
        <f t="shared" si="1"/>
        <v>7707.9037441707223</v>
      </c>
    </row>
    <row r="78" spans="1:23" x14ac:dyDescent="0.25">
      <c r="A78" s="87">
        <f t="shared" si="11"/>
        <v>46113</v>
      </c>
      <c r="B78" s="88">
        <v>60</v>
      </c>
      <c r="C78" s="76">
        <f t="shared" si="10"/>
        <v>34493.849099999992</v>
      </c>
      <c r="D78" s="89">
        <f t="shared" si="3"/>
        <v>112.11</v>
      </c>
      <c r="E78" s="89">
        <f t="shared" si="7"/>
        <v>44.1282</v>
      </c>
      <c r="F78" s="89">
        <f t="shared" si="4"/>
        <v>156.22999999999999</v>
      </c>
      <c r="G78" s="89">
        <f t="shared" si="8"/>
        <v>34449.720899999993</v>
      </c>
      <c r="J78" s="187"/>
      <c r="K78" s="131"/>
      <c r="L78" s="141"/>
      <c r="M78" s="188"/>
      <c r="N78" s="188"/>
      <c r="O78" s="188"/>
      <c r="P78" s="188"/>
      <c r="Q78" s="184">
        <f t="shared" si="9"/>
        <v>46174</v>
      </c>
      <c r="R78" s="136">
        <v>62</v>
      </c>
      <c r="S78" s="143">
        <f t="shared" si="5"/>
        <v>7707.9037441707223</v>
      </c>
      <c r="T78" s="185">
        <f t="shared" si="0"/>
        <v>0</v>
      </c>
      <c r="U78" s="186">
        <f t="shared" si="2"/>
        <v>130.64243634187611</v>
      </c>
      <c r="V78" s="186">
        <f t="shared" si="6"/>
        <v>130.63999999999999</v>
      </c>
      <c r="W78" s="186">
        <f t="shared" si="1"/>
        <v>7577.2613078288459</v>
      </c>
    </row>
    <row r="79" spans="1:23" x14ac:dyDescent="0.25">
      <c r="A79" s="87">
        <f t="shared" si="11"/>
        <v>46143</v>
      </c>
      <c r="B79" s="88">
        <v>61</v>
      </c>
      <c r="C79" s="76">
        <f t="shared" si="10"/>
        <v>34449.720899999993</v>
      </c>
      <c r="D79" s="89">
        <f t="shared" si="3"/>
        <v>111.96</v>
      </c>
      <c r="E79" s="89">
        <f t="shared" si="7"/>
        <v>44.271599999999999</v>
      </c>
      <c r="F79" s="89">
        <f t="shared" si="4"/>
        <v>156.22999999999999</v>
      </c>
      <c r="G79" s="89">
        <f t="shared" si="8"/>
        <v>34405.449299999993</v>
      </c>
      <c r="J79" s="187"/>
      <c r="K79" s="131"/>
      <c r="L79" s="141"/>
      <c r="M79" s="188"/>
      <c r="N79" s="188"/>
      <c r="O79" s="188"/>
      <c r="P79" s="188"/>
      <c r="Q79" s="184">
        <f t="shared" si="9"/>
        <v>46204</v>
      </c>
      <c r="R79" s="136">
        <v>63</v>
      </c>
      <c r="S79" s="143">
        <f t="shared" si="5"/>
        <v>7577.2613078288459</v>
      </c>
      <c r="T79" s="185">
        <f t="shared" si="0"/>
        <v>0</v>
      </c>
      <c r="U79" s="186">
        <f t="shared" si="2"/>
        <v>130.64243634187611</v>
      </c>
      <c r="V79" s="186">
        <f t="shared" si="6"/>
        <v>130.63999999999999</v>
      </c>
      <c r="W79" s="186">
        <f t="shared" si="1"/>
        <v>7446.6188714869695</v>
      </c>
    </row>
    <row r="80" spans="1:23" x14ac:dyDescent="0.25">
      <c r="A80" s="87">
        <f t="shared" si="11"/>
        <v>46174</v>
      </c>
      <c r="B80" s="88">
        <v>62</v>
      </c>
      <c r="C80" s="76">
        <f t="shared" si="10"/>
        <v>34405.449299999993</v>
      </c>
      <c r="D80" s="89">
        <f t="shared" si="3"/>
        <v>111.82</v>
      </c>
      <c r="E80" s="89">
        <f t="shared" si="7"/>
        <v>44.415500000000002</v>
      </c>
      <c r="F80" s="89">
        <f t="shared" si="4"/>
        <v>156.22999999999999</v>
      </c>
      <c r="G80" s="89">
        <f t="shared" si="8"/>
        <v>34361.03379999999</v>
      </c>
      <c r="J80" s="187"/>
      <c r="K80" s="131"/>
      <c r="L80" s="141"/>
      <c r="M80" s="188"/>
      <c r="N80" s="188"/>
      <c r="O80" s="188"/>
      <c r="P80" s="188"/>
      <c r="Q80" s="184">
        <f t="shared" si="9"/>
        <v>46235</v>
      </c>
      <c r="R80" s="136">
        <v>64</v>
      </c>
      <c r="S80" s="143">
        <f t="shared" si="5"/>
        <v>7446.6188714869695</v>
      </c>
      <c r="T80" s="185">
        <f t="shared" si="0"/>
        <v>0</v>
      </c>
      <c r="U80" s="186">
        <f t="shared" si="2"/>
        <v>130.64243634187611</v>
      </c>
      <c r="V80" s="186">
        <f t="shared" si="6"/>
        <v>130.63999999999999</v>
      </c>
      <c r="W80" s="186">
        <f t="shared" si="1"/>
        <v>7315.9764351450931</v>
      </c>
    </row>
    <row r="81" spans="1:23" x14ac:dyDescent="0.25">
      <c r="A81" s="87">
        <f t="shared" si="11"/>
        <v>46204</v>
      </c>
      <c r="B81" s="88">
        <v>63</v>
      </c>
      <c r="C81" s="76">
        <f t="shared" si="10"/>
        <v>34361.03379999999</v>
      </c>
      <c r="D81" s="89">
        <f t="shared" si="3"/>
        <v>111.67</v>
      </c>
      <c r="E81" s="89">
        <f t="shared" si="7"/>
        <v>44.559899999999999</v>
      </c>
      <c r="F81" s="89">
        <f t="shared" si="4"/>
        <v>156.22999999999999</v>
      </c>
      <c r="G81" s="89">
        <f t="shared" si="8"/>
        <v>34316.47389999999</v>
      </c>
      <c r="J81" s="187"/>
      <c r="K81" s="131"/>
      <c r="L81" s="141"/>
      <c r="M81" s="188"/>
      <c r="N81" s="188"/>
      <c r="O81" s="188"/>
      <c r="P81" s="188"/>
      <c r="Q81" s="184">
        <f t="shared" si="9"/>
        <v>46266</v>
      </c>
      <c r="R81" s="136">
        <v>65</v>
      </c>
      <c r="S81" s="143">
        <f t="shared" si="5"/>
        <v>7315.9764351450931</v>
      </c>
      <c r="T81" s="185">
        <f t="shared" ref="T81:T136" si="12">ROUND(S81*$U$12/12,2)</f>
        <v>0</v>
      </c>
      <c r="U81" s="186">
        <f t="shared" si="2"/>
        <v>130.64243634187611</v>
      </c>
      <c r="V81" s="186">
        <f t="shared" si="6"/>
        <v>130.63999999999999</v>
      </c>
      <c r="W81" s="186">
        <f t="shared" ref="W81:W136" si="13">S81-U81</f>
        <v>7185.3339988032167</v>
      </c>
    </row>
    <row r="82" spans="1:23" x14ac:dyDescent="0.25">
      <c r="A82" s="87">
        <f t="shared" si="11"/>
        <v>46235</v>
      </c>
      <c r="B82" s="88">
        <v>64</v>
      </c>
      <c r="C82" s="76">
        <f t="shared" si="10"/>
        <v>34316.47389999999</v>
      </c>
      <c r="D82" s="89">
        <f t="shared" si="3"/>
        <v>111.53</v>
      </c>
      <c r="E82" s="89">
        <f t="shared" si="7"/>
        <v>44.704700000000003</v>
      </c>
      <c r="F82" s="89">
        <f t="shared" si="4"/>
        <v>156.22999999999999</v>
      </c>
      <c r="G82" s="89">
        <f t="shared" si="8"/>
        <v>34271.769199999988</v>
      </c>
      <c r="J82" s="187"/>
      <c r="K82" s="131"/>
      <c r="L82" s="141"/>
      <c r="M82" s="188"/>
      <c r="N82" s="188"/>
      <c r="O82" s="188"/>
      <c r="P82" s="188"/>
      <c r="Q82" s="184">
        <f t="shared" si="9"/>
        <v>46296</v>
      </c>
      <c r="R82" s="136">
        <v>66</v>
      </c>
      <c r="S82" s="143">
        <f t="shared" si="5"/>
        <v>7185.3339988032167</v>
      </c>
      <c r="T82" s="185">
        <f t="shared" si="12"/>
        <v>0</v>
      </c>
      <c r="U82" s="186">
        <f t="shared" ref="U82:U136" si="14">PPMT($U$13/12,R82,$U$8,-$U$11,$U$12,0)</f>
        <v>130.64243634187611</v>
      </c>
      <c r="V82" s="186">
        <f t="shared" si="6"/>
        <v>130.63999999999999</v>
      </c>
      <c r="W82" s="186">
        <f t="shared" si="13"/>
        <v>7054.6915624613403</v>
      </c>
    </row>
    <row r="83" spans="1:23" x14ac:dyDescent="0.25">
      <c r="A83" s="87">
        <f t="shared" si="11"/>
        <v>46266</v>
      </c>
      <c r="B83" s="88">
        <v>65</v>
      </c>
      <c r="C83" s="76">
        <f t="shared" si="10"/>
        <v>34271.769199999988</v>
      </c>
      <c r="D83" s="89">
        <f t="shared" ref="D83:D138" si="15">ROUND(IPMT($E$15/12,B83,$E$8,-$E$13,$E$14,0),2)</f>
        <v>111.38</v>
      </c>
      <c r="E83" s="89">
        <f t="shared" si="7"/>
        <v>44.85</v>
      </c>
      <c r="F83" s="89">
        <f t="shared" ref="F83:F138" si="16">ROUND(PMT($E$15/12,$E$8,-$E$13,$E$14),2)</f>
        <v>156.22999999999999</v>
      </c>
      <c r="G83" s="89">
        <f t="shared" si="8"/>
        <v>34226.919199999989</v>
      </c>
      <c r="J83" s="187"/>
      <c r="K83" s="131"/>
      <c r="L83" s="141"/>
      <c r="M83" s="188"/>
      <c r="N83" s="188"/>
      <c r="O83" s="188"/>
      <c r="P83" s="188"/>
      <c r="Q83" s="184">
        <f t="shared" si="9"/>
        <v>46327</v>
      </c>
      <c r="R83" s="136">
        <v>67</v>
      </c>
      <c r="S83" s="143">
        <f t="shared" ref="S83:S136" si="17">W82</f>
        <v>7054.6915624613403</v>
      </c>
      <c r="T83" s="185">
        <f t="shared" si="12"/>
        <v>0</v>
      </c>
      <c r="U83" s="186">
        <f t="shared" si="14"/>
        <v>130.64243634187611</v>
      </c>
      <c r="V83" s="186">
        <f t="shared" ref="V83:V136" si="18">V82</f>
        <v>130.63999999999999</v>
      </c>
      <c r="W83" s="186">
        <f t="shared" si="13"/>
        <v>6924.0491261194638</v>
      </c>
    </row>
    <row r="84" spans="1:23" x14ac:dyDescent="0.25">
      <c r="A84" s="87">
        <f t="shared" si="11"/>
        <v>46296</v>
      </c>
      <c r="B84" s="88">
        <v>66</v>
      </c>
      <c r="C84" s="76">
        <f t="shared" si="10"/>
        <v>34226.919199999989</v>
      </c>
      <c r="D84" s="89">
        <f t="shared" si="15"/>
        <v>111.24</v>
      </c>
      <c r="E84" s="89">
        <f t="shared" ref="E84:E138" si="19">ROUND(PPMT($E$15/12,B84,$E$8,-$E$13,$E$14,0),4)</f>
        <v>44.995699999999999</v>
      </c>
      <c r="F84" s="89">
        <f t="shared" si="16"/>
        <v>156.22999999999999</v>
      </c>
      <c r="G84" s="89">
        <f t="shared" ref="G84:G138" si="20">C84-E84</f>
        <v>34181.92349999999</v>
      </c>
      <c r="J84" s="187"/>
      <c r="K84" s="131"/>
      <c r="L84" s="141"/>
      <c r="M84" s="188"/>
      <c r="N84" s="188"/>
      <c r="O84" s="188"/>
      <c r="P84" s="188"/>
      <c r="Q84" s="184">
        <f t="shared" ref="Q84:Q136" si="21">EDATE(Q83,1)</f>
        <v>46357</v>
      </c>
      <c r="R84" s="136">
        <v>68</v>
      </c>
      <c r="S84" s="143">
        <f t="shared" si="17"/>
        <v>6924.0491261194638</v>
      </c>
      <c r="T84" s="185">
        <f t="shared" si="12"/>
        <v>0</v>
      </c>
      <c r="U84" s="186">
        <f t="shared" si="14"/>
        <v>130.64243634187611</v>
      </c>
      <c r="V84" s="186">
        <f t="shared" si="18"/>
        <v>130.63999999999999</v>
      </c>
      <c r="W84" s="186">
        <f t="shared" si="13"/>
        <v>6793.4066897775874</v>
      </c>
    </row>
    <row r="85" spans="1:23" x14ac:dyDescent="0.25">
      <c r="A85" s="87">
        <f t="shared" si="11"/>
        <v>46327</v>
      </c>
      <c r="B85" s="88">
        <v>67</v>
      </c>
      <c r="C85" s="76">
        <f t="shared" ref="C85:C138" si="22">G84</f>
        <v>34181.92349999999</v>
      </c>
      <c r="D85" s="89">
        <f t="shared" si="15"/>
        <v>111.09</v>
      </c>
      <c r="E85" s="89">
        <f t="shared" si="19"/>
        <v>45.142000000000003</v>
      </c>
      <c r="F85" s="89">
        <f t="shared" si="16"/>
        <v>156.22999999999999</v>
      </c>
      <c r="G85" s="89">
        <f t="shared" si="20"/>
        <v>34136.78149999999</v>
      </c>
      <c r="J85" s="187"/>
      <c r="K85" s="131"/>
      <c r="L85" s="141"/>
      <c r="M85" s="188"/>
      <c r="N85" s="188"/>
      <c r="O85" s="188"/>
      <c r="P85" s="188"/>
      <c r="Q85" s="184">
        <f t="shared" si="21"/>
        <v>46388</v>
      </c>
      <c r="R85" s="136">
        <v>69</v>
      </c>
      <c r="S85" s="143">
        <f t="shared" si="17"/>
        <v>6793.4066897775874</v>
      </c>
      <c r="T85" s="185">
        <f t="shared" si="12"/>
        <v>0</v>
      </c>
      <c r="U85" s="186">
        <f t="shared" si="14"/>
        <v>130.64243634187611</v>
      </c>
      <c r="V85" s="186">
        <f t="shared" si="18"/>
        <v>130.63999999999999</v>
      </c>
      <c r="W85" s="186">
        <f t="shared" si="13"/>
        <v>6662.764253435711</v>
      </c>
    </row>
    <row r="86" spans="1:23" x14ac:dyDescent="0.25">
      <c r="A86" s="87">
        <f t="shared" ref="A86:A138" si="23">EDATE(A85,1)</f>
        <v>46357</v>
      </c>
      <c r="B86" s="88">
        <v>68</v>
      </c>
      <c r="C86" s="76">
        <f t="shared" si="22"/>
        <v>34136.78149999999</v>
      </c>
      <c r="D86" s="89">
        <f t="shared" si="15"/>
        <v>110.94</v>
      </c>
      <c r="E86" s="89">
        <f t="shared" si="19"/>
        <v>45.288699999999999</v>
      </c>
      <c r="F86" s="89">
        <f t="shared" si="16"/>
        <v>156.22999999999999</v>
      </c>
      <c r="G86" s="89">
        <f t="shared" si="20"/>
        <v>34091.492799999993</v>
      </c>
      <c r="J86" s="187"/>
      <c r="K86" s="131"/>
      <c r="L86" s="141"/>
      <c r="M86" s="188"/>
      <c r="N86" s="188"/>
      <c r="O86" s="188"/>
      <c r="P86" s="188"/>
      <c r="Q86" s="184">
        <f t="shared" si="21"/>
        <v>46419</v>
      </c>
      <c r="R86" s="136">
        <v>70</v>
      </c>
      <c r="S86" s="143">
        <f t="shared" si="17"/>
        <v>6662.764253435711</v>
      </c>
      <c r="T86" s="185">
        <f t="shared" si="12"/>
        <v>0</v>
      </c>
      <c r="U86" s="186">
        <f t="shared" si="14"/>
        <v>130.64243634187611</v>
      </c>
      <c r="V86" s="186">
        <f t="shared" si="18"/>
        <v>130.63999999999999</v>
      </c>
      <c r="W86" s="186">
        <f t="shared" si="13"/>
        <v>6532.1218170938346</v>
      </c>
    </row>
    <row r="87" spans="1:23" x14ac:dyDescent="0.25">
      <c r="A87" s="87">
        <f t="shared" si="23"/>
        <v>46388</v>
      </c>
      <c r="B87" s="88">
        <v>69</v>
      </c>
      <c r="C87" s="76">
        <f t="shared" si="22"/>
        <v>34091.492799999993</v>
      </c>
      <c r="D87" s="89">
        <f t="shared" si="15"/>
        <v>110.8</v>
      </c>
      <c r="E87" s="89">
        <f t="shared" si="19"/>
        <v>45.435899999999997</v>
      </c>
      <c r="F87" s="89">
        <f t="shared" si="16"/>
        <v>156.22999999999999</v>
      </c>
      <c r="G87" s="89">
        <f t="shared" si="20"/>
        <v>34046.056899999996</v>
      </c>
      <c r="J87" s="187"/>
      <c r="K87" s="131"/>
      <c r="L87" s="141"/>
      <c r="M87" s="188"/>
      <c r="N87" s="188"/>
      <c r="O87" s="188"/>
      <c r="P87" s="188"/>
      <c r="Q87" s="184">
        <f t="shared" si="21"/>
        <v>46447</v>
      </c>
      <c r="R87" s="136">
        <v>71</v>
      </c>
      <c r="S87" s="143">
        <f t="shared" si="17"/>
        <v>6532.1218170938346</v>
      </c>
      <c r="T87" s="185">
        <f t="shared" si="12"/>
        <v>0</v>
      </c>
      <c r="U87" s="186">
        <f t="shared" si="14"/>
        <v>130.64243634187611</v>
      </c>
      <c r="V87" s="186">
        <f t="shared" si="18"/>
        <v>130.63999999999999</v>
      </c>
      <c r="W87" s="186">
        <f t="shared" si="13"/>
        <v>6401.4793807519582</v>
      </c>
    </row>
    <row r="88" spans="1:23" x14ac:dyDescent="0.25">
      <c r="A88" s="87">
        <f t="shared" si="23"/>
        <v>46419</v>
      </c>
      <c r="B88" s="88">
        <v>70</v>
      </c>
      <c r="C88" s="76">
        <f t="shared" si="22"/>
        <v>34046.056899999996</v>
      </c>
      <c r="D88" s="89">
        <f t="shared" si="15"/>
        <v>110.65</v>
      </c>
      <c r="E88" s="89">
        <f t="shared" si="19"/>
        <v>45.583500000000001</v>
      </c>
      <c r="F88" s="89">
        <f t="shared" si="16"/>
        <v>156.22999999999999</v>
      </c>
      <c r="G88" s="89">
        <f t="shared" si="20"/>
        <v>34000.473399999995</v>
      </c>
      <c r="J88" s="187"/>
      <c r="K88" s="131"/>
      <c r="L88" s="141"/>
      <c r="M88" s="188"/>
      <c r="N88" s="188"/>
      <c r="O88" s="188"/>
      <c r="P88" s="188"/>
      <c r="Q88" s="184">
        <f t="shared" si="21"/>
        <v>46478</v>
      </c>
      <c r="R88" s="136">
        <v>72</v>
      </c>
      <c r="S88" s="143">
        <f t="shared" si="17"/>
        <v>6401.4793807519582</v>
      </c>
      <c r="T88" s="185">
        <f t="shared" si="12"/>
        <v>0</v>
      </c>
      <c r="U88" s="186">
        <f t="shared" si="14"/>
        <v>130.64243634187611</v>
      </c>
      <c r="V88" s="186">
        <f t="shared" si="18"/>
        <v>130.63999999999999</v>
      </c>
      <c r="W88" s="186">
        <f t="shared" si="13"/>
        <v>6270.8369444100817</v>
      </c>
    </row>
    <row r="89" spans="1:23" x14ac:dyDescent="0.25">
      <c r="A89" s="87">
        <f t="shared" si="23"/>
        <v>46447</v>
      </c>
      <c r="B89" s="88">
        <v>71</v>
      </c>
      <c r="C89" s="76">
        <f t="shared" si="22"/>
        <v>34000.473399999995</v>
      </c>
      <c r="D89" s="89">
        <f t="shared" si="15"/>
        <v>110.5</v>
      </c>
      <c r="E89" s="89">
        <f t="shared" si="19"/>
        <v>45.731699999999996</v>
      </c>
      <c r="F89" s="89">
        <f t="shared" si="16"/>
        <v>156.22999999999999</v>
      </c>
      <c r="G89" s="89">
        <f t="shared" si="20"/>
        <v>33954.741699999999</v>
      </c>
      <c r="J89" s="187"/>
      <c r="K89" s="131"/>
      <c r="L89" s="141"/>
      <c r="M89" s="188"/>
      <c r="N89" s="188"/>
      <c r="O89" s="188"/>
      <c r="P89" s="188"/>
      <c r="Q89" s="184">
        <f t="shared" si="21"/>
        <v>46508</v>
      </c>
      <c r="R89" s="136">
        <v>73</v>
      </c>
      <c r="S89" s="143">
        <f t="shared" si="17"/>
        <v>6270.8369444100817</v>
      </c>
      <c r="T89" s="185">
        <f t="shared" si="12"/>
        <v>0</v>
      </c>
      <c r="U89" s="186">
        <f t="shared" si="14"/>
        <v>130.64243634187611</v>
      </c>
      <c r="V89" s="186">
        <f t="shared" si="18"/>
        <v>130.63999999999999</v>
      </c>
      <c r="W89" s="186">
        <f t="shared" si="13"/>
        <v>6140.1945080682053</v>
      </c>
    </row>
    <row r="90" spans="1:23" x14ac:dyDescent="0.25">
      <c r="A90" s="87">
        <f t="shared" si="23"/>
        <v>46478</v>
      </c>
      <c r="B90" s="88">
        <v>72</v>
      </c>
      <c r="C90" s="76">
        <f t="shared" si="22"/>
        <v>33954.741699999999</v>
      </c>
      <c r="D90" s="89">
        <f t="shared" si="15"/>
        <v>110.35</v>
      </c>
      <c r="E90" s="89">
        <f t="shared" si="19"/>
        <v>45.880299999999998</v>
      </c>
      <c r="F90" s="89">
        <f t="shared" si="16"/>
        <v>156.22999999999999</v>
      </c>
      <c r="G90" s="89">
        <f t="shared" si="20"/>
        <v>33908.861400000002</v>
      </c>
      <c r="J90" s="187"/>
      <c r="K90" s="131"/>
      <c r="L90" s="141"/>
      <c r="M90" s="188"/>
      <c r="N90" s="188"/>
      <c r="O90" s="188"/>
      <c r="P90" s="188"/>
      <c r="Q90" s="184">
        <f t="shared" si="21"/>
        <v>46539</v>
      </c>
      <c r="R90" s="136">
        <v>74</v>
      </c>
      <c r="S90" s="143">
        <f t="shared" si="17"/>
        <v>6140.1945080682053</v>
      </c>
      <c r="T90" s="185">
        <f t="shared" si="12"/>
        <v>0</v>
      </c>
      <c r="U90" s="186">
        <f t="shared" si="14"/>
        <v>130.64243634187611</v>
      </c>
      <c r="V90" s="186">
        <f t="shared" si="18"/>
        <v>130.63999999999999</v>
      </c>
      <c r="W90" s="186">
        <f t="shared" si="13"/>
        <v>6009.5520717263289</v>
      </c>
    </row>
    <row r="91" spans="1:23" x14ac:dyDescent="0.25">
      <c r="A91" s="87">
        <f t="shared" si="23"/>
        <v>46508</v>
      </c>
      <c r="B91" s="88">
        <v>73</v>
      </c>
      <c r="C91" s="76">
        <f t="shared" si="22"/>
        <v>33908.861400000002</v>
      </c>
      <c r="D91" s="89">
        <f t="shared" si="15"/>
        <v>110.2</v>
      </c>
      <c r="E91" s="89">
        <f t="shared" si="19"/>
        <v>46.029400000000003</v>
      </c>
      <c r="F91" s="89">
        <f t="shared" si="16"/>
        <v>156.22999999999999</v>
      </c>
      <c r="G91" s="89">
        <f t="shared" si="20"/>
        <v>33862.832000000002</v>
      </c>
      <c r="J91" s="187"/>
      <c r="K91" s="131"/>
      <c r="L91" s="141"/>
      <c r="M91" s="188"/>
      <c r="N91" s="188"/>
      <c r="O91" s="188"/>
      <c r="P91" s="188"/>
      <c r="Q91" s="184">
        <f t="shared" si="21"/>
        <v>46569</v>
      </c>
      <c r="R91" s="136">
        <v>75</v>
      </c>
      <c r="S91" s="143">
        <f t="shared" si="17"/>
        <v>6009.5520717263289</v>
      </c>
      <c r="T91" s="185">
        <f t="shared" si="12"/>
        <v>0</v>
      </c>
      <c r="U91" s="186">
        <f t="shared" si="14"/>
        <v>130.64243634187611</v>
      </c>
      <c r="V91" s="186">
        <f t="shared" si="18"/>
        <v>130.63999999999999</v>
      </c>
      <c r="W91" s="186">
        <f t="shared" si="13"/>
        <v>5878.9096353844525</v>
      </c>
    </row>
    <row r="92" spans="1:23" x14ac:dyDescent="0.25">
      <c r="A92" s="87">
        <f t="shared" si="23"/>
        <v>46539</v>
      </c>
      <c r="B92" s="88">
        <v>74</v>
      </c>
      <c r="C92" s="76">
        <f t="shared" si="22"/>
        <v>33862.832000000002</v>
      </c>
      <c r="D92" s="89">
        <f t="shared" si="15"/>
        <v>110.05</v>
      </c>
      <c r="E92" s="89">
        <f t="shared" si="19"/>
        <v>46.179000000000002</v>
      </c>
      <c r="F92" s="89">
        <f t="shared" si="16"/>
        <v>156.22999999999999</v>
      </c>
      <c r="G92" s="89">
        <f t="shared" si="20"/>
        <v>33816.653000000006</v>
      </c>
      <c r="J92" s="187"/>
      <c r="K92" s="131"/>
      <c r="L92" s="141"/>
      <c r="M92" s="188"/>
      <c r="N92" s="188"/>
      <c r="O92" s="188"/>
      <c r="P92" s="188"/>
      <c r="Q92" s="184">
        <f t="shared" si="21"/>
        <v>46600</v>
      </c>
      <c r="R92" s="136">
        <v>76</v>
      </c>
      <c r="S92" s="143">
        <f t="shared" si="17"/>
        <v>5878.9096353844525</v>
      </c>
      <c r="T92" s="185">
        <f t="shared" si="12"/>
        <v>0</v>
      </c>
      <c r="U92" s="186">
        <f t="shared" si="14"/>
        <v>130.64243634187611</v>
      </c>
      <c r="V92" s="186">
        <f t="shared" si="18"/>
        <v>130.63999999999999</v>
      </c>
      <c r="W92" s="186">
        <f t="shared" si="13"/>
        <v>5748.2671990425761</v>
      </c>
    </row>
    <row r="93" spans="1:23" x14ac:dyDescent="0.25">
      <c r="A93" s="87">
        <f t="shared" si="23"/>
        <v>46569</v>
      </c>
      <c r="B93" s="88">
        <v>75</v>
      </c>
      <c r="C93" s="76">
        <f t="shared" si="22"/>
        <v>33816.653000000006</v>
      </c>
      <c r="D93" s="89">
        <f t="shared" si="15"/>
        <v>109.9</v>
      </c>
      <c r="E93" s="89">
        <f t="shared" si="19"/>
        <v>46.329099999999997</v>
      </c>
      <c r="F93" s="89">
        <f t="shared" si="16"/>
        <v>156.22999999999999</v>
      </c>
      <c r="G93" s="89">
        <f t="shared" si="20"/>
        <v>33770.323900000003</v>
      </c>
      <c r="J93" s="187"/>
      <c r="K93" s="131"/>
      <c r="L93" s="141"/>
      <c r="M93" s="188"/>
      <c r="N93" s="188"/>
      <c r="O93" s="188"/>
      <c r="P93" s="188"/>
      <c r="Q93" s="184">
        <f t="shared" si="21"/>
        <v>46631</v>
      </c>
      <c r="R93" s="136">
        <v>77</v>
      </c>
      <c r="S93" s="143">
        <f t="shared" si="17"/>
        <v>5748.2671990425761</v>
      </c>
      <c r="T93" s="185">
        <f t="shared" si="12"/>
        <v>0</v>
      </c>
      <c r="U93" s="186">
        <f t="shared" si="14"/>
        <v>130.64243634187611</v>
      </c>
      <c r="V93" s="186">
        <f t="shared" si="18"/>
        <v>130.63999999999999</v>
      </c>
      <c r="W93" s="186">
        <f t="shared" si="13"/>
        <v>5617.6247627006996</v>
      </c>
    </row>
    <row r="94" spans="1:23" x14ac:dyDescent="0.25">
      <c r="A94" s="87">
        <f t="shared" si="23"/>
        <v>46600</v>
      </c>
      <c r="B94" s="88">
        <v>76</v>
      </c>
      <c r="C94" s="76">
        <f t="shared" si="22"/>
        <v>33770.323900000003</v>
      </c>
      <c r="D94" s="89">
        <f t="shared" si="15"/>
        <v>109.75</v>
      </c>
      <c r="E94" s="89">
        <f t="shared" si="19"/>
        <v>46.479700000000001</v>
      </c>
      <c r="F94" s="89">
        <f t="shared" si="16"/>
        <v>156.22999999999999</v>
      </c>
      <c r="G94" s="89">
        <f t="shared" si="20"/>
        <v>33723.8442</v>
      </c>
      <c r="J94" s="187"/>
      <c r="K94" s="131"/>
      <c r="L94" s="141"/>
      <c r="M94" s="188"/>
      <c r="N94" s="188"/>
      <c r="O94" s="188"/>
      <c r="P94" s="188"/>
      <c r="Q94" s="184">
        <f t="shared" si="21"/>
        <v>46661</v>
      </c>
      <c r="R94" s="136">
        <v>78</v>
      </c>
      <c r="S94" s="143">
        <f t="shared" si="17"/>
        <v>5617.6247627006996</v>
      </c>
      <c r="T94" s="185">
        <f t="shared" si="12"/>
        <v>0</v>
      </c>
      <c r="U94" s="186">
        <f t="shared" si="14"/>
        <v>130.64243634187611</v>
      </c>
      <c r="V94" s="186">
        <f t="shared" si="18"/>
        <v>130.63999999999999</v>
      </c>
      <c r="W94" s="186">
        <f t="shared" si="13"/>
        <v>5486.9823263588232</v>
      </c>
    </row>
    <row r="95" spans="1:23" x14ac:dyDescent="0.25">
      <c r="A95" s="87">
        <f t="shared" si="23"/>
        <v>46631</v>
      </c>
      <c r="B95" s="88">
        <v>77</v>
      </c>
      <c r="C95" s="76">
        <f t="shared" si="22"/>
        <v>33723.8442</v>
      </c>
      <c r="D95" s="89">
        <f t="shared" si="15"/>
        <v>109.6</v>
      </c>
      <c r="E95" s="89">
        <f t="shared" si="19"/>
        <v>46.630699999999997</v>
      </c>
      <c r="F95" s="89">
        <f t="shared" si="16"/>
        <v>156.22999999999999</v>
      </c>
      <c r="G95" s="89">
        <f t="shared" si="20"/>
        <v>33677.213499999998</v>
      </c>
      <c r="J95" s="187"/>
      <c r="K95" s="131"/>
      <c r="L95" s="141"/>
      <c r="M95" s="188"/>
      <c r="N95" s="188"/>
      <c r="O95" s="188"/>
      <c r="P95" s="188"/>
      <c r="Q95" s="184">
        <f t="shared" si="21"/>
        <v>46692</v>
      </c>
      <c r="R95" s="136">
        <v>79</v>
      </c>
      <c r="S95" s="143">
        <f t="shared" si="17"/>
        <v>5486.9823263588232</v>
      </c>
      <c r="T95" s="185">
        <f t="shared" si="12"/>
        <v>0</v>
      </c>
      <c r="U95" s="186">
        <f t="shared" si="14"/>
        <v>130.64243634187611</v>
      </c>
      <c r="V95" s="186">
        <f t="shared" si="18"/>
        <v>130.63999999999999</v>
      </c>
      <c r="W95" s="186">
        <f t="shared" si="13"/>
        <v>5356.3398900169468</v>
      </c>
    </row>
    <row r="96" spans="1:23" x14ac:dyDescent="0.25">
      <c r="A96" s="87">
        <f t="shared" si="23"/>
        <v>46661</v>
      </c>
      <c r="B96" s="88">
        <v>78</v>
      </c>
      <c r="C96" s="76">
        <f t="shared" si="22"/>
        <v>33677.213499999998</v>
      </c>
      <c r="D96" s="89">
        <f t="shared" si="15"/>
        <v>109.45</v>
      </c>
      <c r="E96" s="89">
        <f t="shared" si="19"/>
        <v>46.782299999999999</v>
      </c>
      <c r="F96" s="89">
        <f t="shared" si="16"/>
        <v>156.22999999999999</v>
      </c>
      <c r="G96" s="89">
        <f t="shared" si="20"/>
        <v>33630.431199999999</v>
      </c>
      <c r="J96" s="187"/>
      <c r="K96" s="131"/>
      <c r="L96" s="141"/>
      <c r="M96" s="188"/>
      <c r="N96" s="188"/>
      <c r="O96" s="188"/>
      <c r="P96" s="188"/>
      <c r="Q96" s="184">
        <f t="shared" si="21"/>
        <v>46722</v>
      </c>
      <c r="R96" s="136">
        <v>80</v>
      </c>
      <c r="S96" s="143">
        <f t="shared" si="17"/>
        <v>5356.3398900169468</v>
      </c>
      <c r="T96" s="185">
        <f t="shared" si="12"/>
        <v>0</v>
      </c>
      <c r="U96" s="186">
        <f t="shared" si="14"/>
        <v>130.64243634187611</v>
      </c>
      <c r="V96" s="186">
        <f t="shared" si="18"/>
        <v>130.63999999999999</v>
      </c>
      <c r="W96" s="186">
        <f t="shared" si="13"/>
        <v>5225.6974536750704</v>
      </c>
    </row>
    <row r="97" spans="1:23" x14ac:dyDescent="0.25">
      <c r="A97" s="87">
        <f t="shared" si="23"/>
        <v>46692</v>
      </c>
      <c r="B97" s="88">
        <v>79</v>
      </c>
      <c r="C97" s="76">
        <f t="shared" si="22"/>
        <v>33630.431199999999</v>
      </c>
      <c r="D97" s="89">
        <f t="shared" si="15"/>
        <v>109.3</v>
      </c>
      <c r="E97" s="89">
        <f t="shared" si="19"/>
        <v>46.9343</v>
      </c>
      <c r="F97" s="89">
        <f t="shared" si="16"/>
        <v>156.22999999999999</v>
      </c>
      <c r="G97" s="89">
        <f t="shared" si="20"/>
        <v>33583.496899999998</v>
      </c>
      <c r="J97" s="187"/>
      <c r="K97" s="131"/>
      <c r="L97" s="141"/>
      <c r="M97" s="188"/>
      <c r="N97" s="188"/>
      <c r="O97" s="188"/>
      <c r="P97" s="188"/>
      <c r="Q97" s="184">
        <f t="shared" si="21"/>
        <v>46753</v>
      </c>
      <c r="R97" s="136">
        <v>81</v>
      </c>
      <c r="S97" s="143">
        <f t="shared" si="17"/>
        <v>5225.6974536750704</v>
      </c>
      <c r="T97" s="185">
        <f t="shared" si="12"/>
        <v>0</v>
      </c>
      <c r="U97" s="186">
        <f t="shared" si="14"/>
        <v>130.64243634187611</v>
      </c>
      <c r="V97" s="186">
        <f t="shared" si="18"/>
        <v>130.63999999999999</v>
      </c>
      <c r="W97" s="186">
        <f t="shared" si="13"/>
        <v>5095.055017333194</v>
      </c>
    </row>
    <row r="98" spans="1:23" x14ac:dyDescent="0.25">
      <c r="A98" s="87">
        <f t="shared" si="23"/>
        <v>46722</v>
      </c>
      <c r="B98" s="88">
        <v>80</v>
      </c>
      <c r="C98" s="76">
        <f t="shared" si="22"/>
        <v>33583.496899999998</v>
      </c>
      <c r="D98" s="89">
        <f t="shared" si="15"/>
        <v>109.15</v>
      </c>
      <c r="E98" s="89">
        <f t="shared" si="19"/>
        <v>47.0869</v>
      </c>
      <c r="F98" s="89">
        <f t="shared" si="16"/>
        <v>156.22999999999999</v>
      </c>
      <c r="G98" s="89">
        <f t="shared" si="20"/>
        <v>33536.409999999996</v>
      </c>
      <c r="J98" s="187"/>
      <c r="K98" s="131"/>
      <c r="L98" s="141"/>
      <c r="M98" s="188"/>
      <c r="N98" s="188"/>
      <c r="O98" s="188"/>
      <c r="P98" s="188"/>
      <c r="Q98" s="184">
        <f t="shared" si="21"/>
        <v>46784</v>
      </c>
      <c r="R98" s="136">
        <v>82</v>
      </c>
      <c r="S98" s="143">
        <f t="shared" si="17"/>
        <v>5095.055017333194</v>
      </c>
      <c r="T98" s="185">
        <f t="shared" si="12"/>
        <v>0</v>
      </c>
      <c r="U98" s="186">
        <f t="shared" si="14"/>
        <v>130.64243634187611</v>
      </c>
      <c r="V98" s="186">
        <f t="shared" si="18"/>
        <v>130.63999999999999</v>
      </c>
      <c r="W98" s="186">
        <f t="shared" si="13"/>
        <v>4964.4125809913176</v>
      </c>
    </row>
    <row r="99" spans="1:23" x14ac:dyDescent="0.25">
      <c r="A99" s="87">
        <f t="shared" si="23"/>
        <v>46753</v>
      </c>
      <c r="B99" s="88">
        <v>81</v>
      </c>
      <c r="C99" s="76">
        <f t="shared" si="22"/>
        <v>33536.409999999996</v>
      </c>
      <c r="D99" s="89">
        <f t="shared" si="15"/>
        <v>108.99</v>
      </c>
      <c r="E99" s="89">
        <f t="shared" si="19"/>
        <v>47.239899999999999</v>
      </c>
      <c r="F99" s="89">
        <f t="shared" si="16"/>
        <v>156.22999999999999</v>
      </c>
      <c r="G99" s="89">
        <f t="shared" si="20"/>
        <v>33489.170099999996</v>
      </c>
      <c r="J99" s="187"/>
      <c r="K99" s="131"/>
      <c r="L99" s="141"/>
      <c r="M99" s="188"/>
      <c r="N99" s="188"/>
      <c r="O99" s="188"/>
      <c r="P99" s="188"/>
      <c r="Q99" s="184">
        <f t="shared" si="21"/>
        <v>46813</v>
      </c>
      <c r="R99" s="136">
        <v>83</v>
      </c>
      <c r="S99" s="143">
        <f t="shared" si="17"/>
        <v>4964.4125809913176</v>
      </c>
      <c r="T99" s="185">
        <f t="shared" si="12"/>
        <v>0</v>
      </c>
      <c r="U99" s="186">
        <f t="shared" si="14"/>
        <v>130.64243634187611</v>
      </c>
      <c r="V99" s="186">
        <f t="shared" si="18"/>
        <v>130.63999999999999</v>
      </c>
      <c r="W99" s="186">
        <f t="shared" si="13"/>
        <v>4833.7701446494411</v>
      </c>
    </row>
    <row r="100" spans="1:23" x14ac:dyDescent="0.25">
      <c r="A100" s="87">
        <f t="shared" si="23"/>
        <v>46784</v>
      </c>
      <c r="B100" s="88">
        <v>82</v>
      </c>
      <c r="C100" s="76">
        <f t="shared" si="22"/>
        <v>33489.170099999996</v>
      </c>
      <c r="D100" s="89">
        <f t="shared" si="15"/>
        <v>108.84</v>
      </c>
      <c r="E100" s="89">
        <f t="shared" si="19"/>
        <v>47.3934</v>
      </c>
      <c r="F100" s="89">
        <f t="shared" si="16"/>
        <v>156.22999999999999</v>
      </c>
      <c r="G100" s="89">
        <f t="shared" si="20"/>
        <v>33441.776699999995</v>
      </c>
      <c r="J100" s="187"/>
      <c r="K100" s="131"/>
      <c r="L100" s="141"/>
      <c r="M100" s="188"/>
      <c r="N100" s="188"/>
      <c r="O100" s="188"/>
      <c r="P100" s="188"/>
      <c r="Q100" s="184">
        <f t="shared" si="21"/>
        <v>46844</v>
      </c>
      <c r="R100" s="136">
        <v>84</v>
      </c>
      <c r="S100" s="143">
        <f t="shared" si="17"/>
        <v>4833.7701446494411</v>
      </c>
      <c r="T100" s="185">
        <f t="shared" si="12"/>
        <v>0</v>
      </c>
      <c r="U100" s="186">
        <f t="shared" si="14"/>
        <v>130.64243634187611</v>
      </c>
      <c r="V100" s="186">
        <f t="shared" si="18"/>
        <v>130.63999999999999</v>
      </c>
      <c r="W100" s="186">
        <f t="shared" si="13"/>
        <v>4703.1277083075647</v>
      </c>
    </row>
    <row r="101" spans="1:23" x14ac:dyDescent="0.25">
      <c r="A101" s="87">
        <f t="shared" si="23"/>
        <v>46813</v>
      </c>
      <c r="B101" s="88">
        <v>83</v>
      </c>
      <c r="C101" s="76">
        <f t="shared" si="22"/>
        <v>33441.776699999995</v>
      </c>
      <c r="D101" s="89">
        <f t="shared" si="15"/>
        <v>108.69</v>
      </c>
      <c r="E101" s="89">
        <f t="shared" si="19"/>
        <v>47.547400000000003</v>
      </c>
      <c r="F101" s="89">
        <f t="shared" si="16"/>
        <v>156.22999999999999</v>
      </c>
      <c r="G101" s="89">
        <f t="shared" si="20"/>
        <v>33394.229299999992</v>
      </c>
      <c r="J101" s="187"/>
      <c r="K101" s="131"/>
      <c r="L101" s="141"/>
      <c r="M101" s="188"/>
      <c r="N101" s="188"/>
      <c r="O101" s="188"/>
      <c r="P101" s="188"/>
      <c r="Q101" s="184">
        <f t="shared" si="21"/>
        <v>46874</v>
      </c>
      <c r="R101" s="136">
        <v>85</v>
      </c>
      <c r="S101" s="143">
        <f t="shared" si="17"/>
        <v>4703.1277083075647</v>
      </c>
      <c r="T101" s="185">
        <f t="shared" si="12"/>
        <v>0</v>
      </c>
      <c r="U101" s="186">
        <f t="shared" si="14"/>
        <v>130.64243634187611</v>
      </c>
      <c r="V101" s="186">
        <f t="shared" si="18"/>
        <v>130.63999999999999</v>
      </c>
      <c r="W101" s="186">
        <f t="shared" si="13"/>
        <v>4572.4852719656883</v>
      </c>
    </row>
    <row r="102" spans="1:23" x14ac:dyDescent="0.25">
      <c r="A102" s="87">
        <f t="shared" si="23"/>
        <v>46844</v>
      </c>
      <c r="B102" s="88">
        <v>84</v>
      </c>
      <c r="C102" s="76">
        <f t="shared" si="22"/>
        <v>33394.229299999992</v>
      </c>
      <c r="D102" s="89">
        <f t="shared" si="15"/>
        <v>108.53</v>
      </c>
      <c r="E102" s="89">
        <f t="shared" si="19"/>
        <v>47.701999999999998</v>
      </c>
      <c r="F102" s="89">
        <f t="shared" si="16"/>
        <v>156.22999999999999</v>
      </c>
      <c r="G102" s="89">
        <f t="shared" si="20"/>
        <v>33346.527299999994</v>
      </c>
      <c r="J102" s="187"/>
      <c r="K102" s="131"/>
      <c r="L102" s="141"/>
      <c r="M102" s="188"/>
      <c r="N102" s="188"/>
      <c r="O102" s="188"/>
      <c r="P102" s="188"/>
      <c r="Q102" s="184">
        <f t="shared" si="21"/>
        <v>46905</v>
      </c>
      <c r="R102" s="136">
        <v>86</v>
      </c>
      <c r="S102" s="143">
        <f t="shared" si="17"/>
        <v>4572.4852719656883</v>
      </c>
      <c r="T102" s="185">
        <f t="shared" si="12"/>
        <v>0</v>
      </c>
      <c r="U102" s="186">
        <f t="shared" si="14"/>
        <v>130.64243634187611</v>
      </c>
      <c r="V102" s="186">
        <f t="shared" si="18"/>
        <v>130.63999999999999</v>
      </c>
      <c r="W102" s="186">
        <f t="shared" si="13"/>
        <v>4441.8428356238119</v>
      </c>
    </row>
    <row r="103" spans="1:23" x14ac:dyDescent="0.25">
      <c r="A103" s="87">
        <f t="shared" si="23"/>
        <v>46874</v>
      </c>
      <c r="B103" s="88">
        <v>85</v>
      </c>
      <c r="C103" s="76">
        <f t="shared" si="22"/>
        <v>33346.527299999994</v>
      </c>
      <c r="D103" s="89">
        <f t="shared" si="15"/>
        <v>108.38</v>
      </c>
      <c r="E103" s="89">
        <f t="shared" si="19"/>
        <v>47.856999999999999</v>
      </c>
      <c r="F103" s="89">
        <f t="shared" si="16"/>
        <v>156.22999999999999</v>
      </c>
      <c r="G103" s="89">
        <f t="shared" si="20"/>
        <v>33298.670299999991</v>
      </c>
      <c r="J103" s="187"/>
      <c r="K103" s="131"/>
      <c r="L103" s="141"/>
      <c r="M103" s="188"/>
      <c r="N103" s="188"/>
      <c r="O103" s="188"/>
      <c r="P103" s="188"/>
      <c r="Q103" s="184">
        <f t="shared" si="21"/>
        <v>46935</v>
      </c>
      <c r="R103" s="136">
        <v>87</v>
      </c>
      <c r="S103" s="143">
        <f t="shared" si="17"/>
        <v>4441.8428356238119</v>
      </c>
      <c r="T103" s="185">
        <f t="shared" si="12"/>
        <v>0</v>
      </c>
      <c r="U103" s="186">
        <f t="shared" si="14"/>
        <v>130.64243634187611</v>
      </c>
      <c r="V103" s="186">
        <f t="shared" si="18"/>
        <v>130.63999999999999</v>
      </c>
      <c r="W103" s="186">
        <f t="shared" si="13"/>
        <v>4311.2003992819355</v>
      </c>
    </row>
    <row r="104" spans="1:23" x14ac:dyDescent="0.25">
      <c r="A104" s="87">
        <f t="shared" si="23"/>
        <v>46905</v>
      </c>
      <c r="B104" s="88">
        <v>86</v>
      </c>
      <c r="C104" s="76">
        <f t="shared" si="22"/>
        <v>33298.670299999991</v>
      </c>
      <c r="D104" s="89">
        <f t="shared" si="15"/>
        <v>108.22</v>
      </c>
      <c r="E104" s="89">
        <f t="shared" si="19"/>
        <v>48.012500000000003</v>
      </c>
      <c r="F104" s="89">
        <f t="shared" si="16"/>
        <v>156.22999999999999</v>
      </c>
      <c r="G104" s="89">
        <f t="shared" si="20"/>
        <v>33250.657799999994</v>
      </c>
      <c r="J104" s="187"/>
      <c r="K104" s="131"/>
      <c r="L104" s="141"/>
      <c r="M104" s="188"/>
      <c r="N104" s="188"/>
      <c r="O104" s="188"/>
      <c r="P104" s="188"/>
      <c r="Q104" s="184">
        <f t="shared" si="21"/>
        <v>46966</v>
      </c>
      <c r="R104" s="136">
        <v>88</v>
      </c>
      <c r="S104" s="143">
        <f t="shared" si="17"/>
        <v>4311.2003992819355</v>
      </c>
      <c r="T104" s="185">
        <f t="shared" si="12"/>
        <v>0</v>
      </c>
      <c r="U104" s="186">
        <f t="shared" si="14"/>
        <v>130.64243634187611</v>
      </c>
      <c r="V104" s="186">
        <f t="shared" si="18"/>
        <v>130.63999999999999</v>
      </c>
      <c r="W104" s="186">
        <f t="shared" si="13"/>
        <v>4180.557962940059</v>
      </c>
    </row>
    <row r="105" spans="1:23" x14ac:dyDescent="0.25">
      <c r="A105" s="87">
        <f t="shared" si="23"/>
        <v>46935</v>
      </c>
      <c r="B105" s="88">
        <v>87</v>
      </c>
      <c r="C105" s="76">
        <f t="shared" si="22"/>
        <v>33250.657799999994</v>
      </c>
      <c r="D105" s="89">
        <f t="shared" si="15"/>
        <v>108.06</v>
      </c>
      <c r="E105" s="89">
        <f t="shared" si="19"/>
        <v>48.168599999999998</v>
      </c>
      <c r="F105" s="89">
        <f t="shared" si="16"/>
        <v>156.22999999999999</v>
      </c>
      <c r="G105" s="89">
        <f t="shared" si="20"/>
        <v>33202.489199999996</v>
      </c>
      <c r="J105" s="187"/>
      <c r="K105" s="131"/>
      <c r="L105" s="141"/>
      <c r="M105" s="188"/>
      <c r="N105" s="188"/>
      <c r="O105" s="188"/>
      <c r="P105" s="188"/>
      <c r="Q105" s="184">
        <f t="shared" si="21"/>
        <v>46997</v>
      </c>
      <c r="R105" s="136">
        <v>89</v>
      </c>
      <c r="S105" s="143">
        <f t="shared" si="17"/>
        <v>4180.557962940059</v>
      </c>
      <c r="T105" s="185">
        <f t="shared" si="12"/>
        <v>0</v>
      </c>
      <c r="U105" s="186">
        <f t="shared" si="14"/>
        <v>130.64243634187611</v>
      </c>
      <c r="V105" s="186">
        <f t="shared" si="18"/>
        <v>130.63999999999999</v>
      </c>
      <c r="W105" s="186">
        <f t="shared" si="13"/>
        <v>4049.9155265981831</v>
      </c>
    </row>
    <row r="106" spans="1:23" x14ac:dyDescent="0.25">
      <c r="A106" s="87">
        <f t="shared" si="23"/>
        <v>46966</v>
      </c>
      <c r="B106" s="88">
        <v>88</v>
      </c>
      <c r="C106" s="76">
        <f t="shared" si="22"/>
        <v>33202.489199999996</v>
      </c>
      <c r="D106" s="89">
        <f t="shared" si="15"/>
        <v>107.91</v>
      </c>
      <c r="E106" s="89">
        <f t="shared" si="19"/>
        <v>48.325099999999999</v>
      </c>
      <c r="F106" s="89">
        <f t="shared" si="16"/>
        <v>156.22999999999999</v>
      </c>
      <c r="G106" s="89">
        <f t="shared" si="20"/>
        <v>33154.164099999995</v>
      </c>
      <c r="J106" s="187"/>
      <c r="K106" s="131"/>
      <c r="L106" s="141"/>
      <c r="M106" s="188"/>
      <c r="N106" s="188"/>
      <c r="O106" s="188"/>
      <c r="P106" s="188"/>
      <c r="Q106" s="184">
        <f t="shared" si="21"/>
        <v>47027</v>
      </c>
      <c r="R106" s="136">
        <v>90</v>
      </c>
      <c r="S106" s="143">
        <f t="shared" si="17"/>
        <v>4049.9155265981831</v>
      </c>
      <c r="T106" s="185">
        <f t="shared" si="12"/>
        <v>0</v>
      </c>
      <c r="U106" s="186">
        <f t="shared" si="14"/>
        <v>130.64243634187611</v>
      </c>
      <c r="V106" s="186">
        <f t="shared" si="18"/>
        <v>130.63999999999999</v>
      </c>
      <c r="W106" s="186">
        <f t="shared" si="13"/>
        <v>3919.2730902563071</v>
      </c>
    </row>
    <row r="107" spans="1:23" x14ac:dyDescent="0.25">
      <c r="A107" s="87">
        <f t="shared" si="23"/>
        <v>46997</v>
      </c>
      <c r="B107" s="88">
        <v>89</v>
      </c>
      <c r="C107" s="76">
        <f t="shared" si="22"/>
        <v>33154.164099999995</v>
      </c>
      <c r="D107" s="89">
        <f t="shared" si="15"/>
        <v>107.75</v>
      </c>
      <c r="E107" s="89">
        <f t="shared" si="19"/>
        <v>48.482199999999999</v>
      </c>
      <c r="F107" s="89">
        <f t="shared" si="16"/>
        <v>156.22999999999999</v>
      </c>
      <c r="G107" s="89">
        <f t="shared" si="20"/>
        <v>33105.681899999996</v>
      </c>
      <c r="J107" s="187"/>
      <c r="K107" s="131"/>
      <c r="L107" s="141"/>
      <c r="M107" s="188"/>
      <c r="N107" s="188"/>
      <c r="O107" s="188"/>
      <c r="P107" s="188"/>
      <c r="Q107" s="184">
        <f t="shared" si="21"/>
        <v>47058</v>
      </c>
      <c r="R107" s="136">
        <v>91</v>
      </c>
      <c r="S107" s="143">
        <f t="shared" si="17"/>
        <v>3919.2730902563071</v>
      </c>
      <c r="T107" s="185">
        <f t="shared" si="12"/>
        <v>0</v>
      </c>
      <c r="U107" s="186">
        <f t="shared" si="14"/>
        <v>130.64243634187611</v>
      </c>
      <c r="V107" s="186">
        <f t="shared" si="18"/>
        <v>130.63999999999999</v>
      </c>
      <c r="W107" s="186">
        <f t="shared" si="13"/>
        <v>3788.6306539144312</v>
      </c>
    </row>
    <row r="108" spans="1:23" x14ac:dyDescent="0.25">
      <c r="A108" s="87">
        <f t="shared" si="23"/>
        <v>47027</v>
      </c>
      <c r="B108" s="88">
        <v>90</v>
      </c>
      <c r="C108" s="76">
        <f t="shared" si="22"/>
        <v>33105.681899999996</v>
      </c>
      <c r="D108" s="89">
        <f t="shared" si="15"/>
        <v>107.59</v>
      </c>
      <c r="E108" s="89">
        <f t="shared" si="19"/>
        <v>48.639800000000001</v>
      </c>
      <c r="F108" s="89">
        <f t="shared" si="16"/>
        <v>156.22999999999999</v>
      </c>
      <c r="G108" s="89">
        <f t="shared" si="20"/>
        <v>33057.042099999999</v>
      </c>
      <c r="J108" s="187"/>
      <c r="K108" s="131"/>
      <c r="L108" s="141"/>
      <c r="M108" s="188"/>
      <c r="N108" s="188"/>
      <c r="O108" s="188"/>
      <c r="P108" s="188"/>
      <c r="Q108" s="184">
        <f t="shared" si="21"/>
        <v>47088</v>
      </c>
      <c r="R108" s="136">
        <v>92</v>
      </c>
      <c r="S108" s="143">
        <f t="shared" si="17"/>
        <v>3788.6306539144312</v>
      </c>
      <c r="T108" s="185">
        <f t="shared" si="12"/>
        <v>0</v>
      </c>
      <c r="U108" s="186">
        <f t="shared" si="14"/>
        <v>130.64243634187611</v>
      </c>
      <c r="V108" s="186">
        <f t="shared" si="18"/>
        <v>130.63999999999999</v>
      </c>
      <c r="W108" s="186">
        <f t="shared" si="13"/>
        <v>3657.9882175725552</v>
      </c>
    </row>
    <row r="109" spans="1:23" x14ac:dyDescent="0.25">
      <c r="A109" s="87">
        <f t="shared" si="23"/>
        <v>47058</v>
      </c>
      <c r="B109" s="88">
        <v>91</v>
      </c>
      <c r="C109" s="76">
        <f t="shared" si="22"/>
        <v>33057.042099999999</v>
      </c>
      <c r="D109" s="89">
        <f t="shared" si="15"/>
        <v>107.44</v>
      </c>
      <c r="E109" s="89">
        <f t="shared" si="19"/>
        <v>48.797800000000002</v>
      </c>
      <c r="F109" s="89">
        <f t="shared" si="16"/>
        <v>156.22999999999999</v>
      </c>
      <c r="G109" s="89">
        <f t="shared" si="20"/>
        <v>33008.244299999998</v>
      </c>
      <c r="J109" s="187"/>
      <c r="K109" s="131"/>
      <c r="L109" s="141"/>
      <c r="M109" s="188"/>
      <c r="N109" s="188"/>
      <c r="O109" s="188"/>
      <c r="P109" s="188"/>
      <c r="Q109" s="184">
        <f t="shared" si="21"/>
        <v>47119</v>
      </c>
      <c r="R109" s="136">
        <v>93</v>
      </c>
      <c r="S109" s="143">
        <f t="shared" si="17"/>
        <v>3657.9882175725552</v>
      </c>
      <c r="T109" s="185">
        <f t="shared" si="12"/>
        <v>0</v>
      </c>
      <c r="U109" s="186">
        <f t="shared" si="14"/>
        <v>130.64243634187611</v>
      </c>
      <c r="V109" s="186">
        <f t="shared" si="18"/>
        <v>130.63999999999999</v>
      </c>
      <c r="W109" s="186">
        <f t="shared" si="13"/>
        <v>3527.3457812306792</v>
      </c>
    </row>
    <row r="110" spans="1:23" x14ac:dyDescent="0.25">
      <c r="A110" s="87">
        <f t="shared" si="23"/>
        <v>47088</v>
      </c>
      <c r="B110" s="88">
        <v>92</v>
      </c>
      <c r="C110" s="76">
        <f t="shared" si="22"/>
        <v>33008.244299999998</v>
      </c>
      <c r="D110" s="89">
        <f t="shared" si="15"/>
        <v>107.28</v>
      </c>
      <c r="E110" s="89">
        <f t="shared" si="19"/>
        <v>48.956400000000002</v>
      </c>
      <c r="F110" s="89">
        <f t="shared" si="16"/>
        <v>156.22999999999999</v>
      </c>
      <c r="G110" s="89">
        <f t="shared" si="20"/>
        <v>32959.287899999996</v>
      </c>
      <c r="J110" s="187"/>
      <c r="K110" s="131"/>
      <c r="L110" s="141"/>
      <c r="M110" s="188"/>
      <c r="N110" s="188"/>
      <c r="O110" s="188"/>
      <c r="P110" s="188"/>
      <c r="Q110" s="184">
        <f t="shared" si="21"/>
        <v>47150</v>
      </c>
      <c r="R110" s="136">
        <v>94</v>
      </c>
      <c r="S110" s="143">
        <f t="shared" si="17"/>
        <v>3527.3457812306792</v>
      </c>
      <c r="T110" s="185">
        <f t="shared" si="12"/>
        <v>0</v>
      </c>
      <c r="U110" s="186">
        <f t="shared" si="14"/>
        <v>130.64243634187611</v>
      </c>
      <c r="V110" s="186">
        <f t="shared" si="18"/>
        <v>130.63999999999999</v>
      </c>
      <c r="W110" s="186">
        <f t="shared" si="13"/>
        <v>3396.7033448888033</v>
      </c>
    </row>
    <row r="111" spans="1:23" x14ac:dyDescent="0.25">
      <c r="A111" s="87">
        <f t="shared" si="23"/>
        <v>47119</v>
      </c>
      <c r="B111" s="88">
        <v>93</v>
      </c>
      <c r="C111" s="76">
        <f t="shared" si="22"/>
        <v>32959.287899999996</v>
      </c>
      <c r="D111" s="89">
        <f t="shared" si="15"/>
        <v>107.12</v>
      </c>
      <c r="E111" s="89">
        <f t="shared" si="19"/>
        <v>49.115499999999997</v>
      </c>
      <c r="F111" s="89">
        <f t="shared" si="16"/>
        <v>156.22999999999999</v>
      </c>
      <c r="G111" s="89">
        <f t="shared" si="20"/>
        <v>32910.172399999996</v>
      </c>
      <c r="J111" s="187"/>
      <c r="K111" s="131"/>
      <c r="L111" s="141"/>
      <c r="M111" s="188"/>
      <c r="N111" s="188"/>
      <c r="O111" s="188"/>
      <c r="P111" s="188"/>
      <c r="Q111" s="184">
        <f t="shared" si="21"/>
        <v>47178</v>
      </c>
      <c r="R111" s="136">
        <v>95</v>
      </c>
      <c r="S111" s="143">
        <f t="shared" si="17"/>
        <v>3396.7033448888033</v>
      </c>
      <c r="T111" s="185">
        <f t="shared" si="12"/>
        <v>0</v>
      </c>
      <c r="U111" s="186">
        <f t="shared" si="14"/>
        <v>130.64243634187611</v>
      </c>
      <c r="V111" s="186">
        <f t="shared" si="18"/>
        <v>130.63999999999999</v>
      </c>
      <c r="W111" s="186">
        <f t="shared" si="13"/>
        <v>3266.0609085469273</v>
      </c>
    </row>
    <row r="112" spans="1:23" x14ac:dyDescent="0.25">
      <c r="A112" s="87">
        <f t="shared" si="23"/>
        <v>47150</v>
      </c>
      <c r="B112" s="88">
        <v>94</v>
      </c>
      <c r="C112" s="76">
        <f t="shared" si="22"/>
        <v>32910.172399999996</v>
      </c>
      <c r="D112" s="89">
        <f t="shared" si="15"/>
        <v>106.96</v>
      </c>
      <c r="E112" s="89">
        <f t="shared" si="19"/>
        <v>49.275199999999998</v>
      </c>
      <c r="F112" s="89">
        <f t="shared" si="16"/>
        <v>156.22999999999999</v>
      </c>
      <c r="G112" s="89">
        <f t="shared" si="20"/>
        <v>32860.897199999999</v>
      </c>
      <c r="J112" s="187"/>
      <c r="K112" s="131"/>
      <c r="L112" s="141"/>
      <c r="M112" s="188"/>
      <c r="N112" s="188"/>
      <c r="O112" s="188"/>
      <c r="P112" s="188"/>
      <c r="Q112" s="184">
        <f t="shared" si="21"/>
        <v>47209</v>
      </c>
      <c r="R112" s="136">
        <v>96</v>
      </c>
      <c r="S112" s="143">
        <f t="shared" si="17"/>
        <v>3266.0609085469273</v>
      </c>
      <c r="T112" s="185">
        <f t="shared" si="12"/>
        <v>0</v>
      </c>
      <c r="U112" s="186">
        <f t="shared" si="14"/>
        <v>130.64243634187611</v>
      </c>
      <c r="V112" s="186">
        <f t="shared" si="18"/>
        <v>130.63999999999999</v>
      </c>
      <c r="W112" s="186">
        <f t="shared" si="13"/>
        <v>3135.4184722050513</v>
      </c>
    </row>
    <row r="113" spans="1:23" x14ac:dyDescent="0.25">
      <c r="A113" s="87">
        <f t="shared" si="23"/>
        <v>47178</v>
      </c>
      <c r="B113" s="88">
        <v>95</v>
      </c>
      <c r="C113" s="76">
        <f t="shared" si="22"/>
        <v>32860.897199999999</v>
      </c>
      <c r="D113" s="89">
        <f t="shared" si="15"/>
        <v>106.8</v>
      </c>
      <c r="E113" s="89">
        <f t="shared" si="19"/>
        <v>49.435299999999998</v>
      </c>
      <c r="F113" s="89">
        <f t="shared" si="16"/>
        <v>156.22999999999999</v>
      </c>
      <c r="G113" s="89">
        <f t="shared" si="20"/>
        <v>32811.461900000002</v>
      </c>
      <c r="J113" s="187"/>
      <c r="K113" s="131"/>
      <c r="L113" s="141"/>
      <c r="M113" s="188"/>
      <c r="N113" s="188"/>
      <c r="O113" s="188"/>
      <c r="P113" s="188"/>
      <c r="Q113" s="184">
        <f t="shared" si="21"/>
        <v>47239</v>
      </c>
      <c r="R113" s="136">
        <v>97</v>
      </c>
      <c r="S113" s="143">
        <f t="shared" si="17"/>
        <v>3135.4184722050513</v>
      </c>
      <c r="T113" s="185">
        <f t="shared" si="12"/>
        <v>0</v>
      </c>
      <c r="U113" s="186">
        <f t="shared" si="14"/>
        <v>130.64243634187611</v>
      </c>
      <c r="V113" s="186">
        <f t="shared" si="18"/>
        <v>130.63999999999999</v>
      </c>
      <c r="W113" s="186">
        <f t="shared" si="13"/>
        <v>3004.7760358631754</v>
      </c>
    </row>
    <row r="114" spans="1:23" x14ac:dyDescent="0.25">
      <c r="A114" s="87">
        <f t="shared" si="23"/>
        <v>47209</v>
      </c>
      <c r="B114" s="88">
        <v>96</v>
      </c>
      <c r="C114" s="76">
        <f t="shared" si="22"/>
        <v>32811.461900000002</v>
      </c>
      <c r="D114" s="89">
        <f t="shared" si="15"/>
        <v>106.64</v>
      </c>
      <c r="E114" s="89">
        <f t="shared" si="19"/>
        <v>49.595999999999997</v>
      </c>
      <c r="F114" s="89">
        <f t="shared" si="16"/>
        <v>156.22999999999999</v>
      </c>
      <c r="G114" s="89">
        <f t="shared" si="20"/>
        <v>32761.865900000001</v>
      </c>
      <c r="J114" s="187"/>
      <c r="K114" s="131"/>
      <c r="L114" s="141"/>
      <c r="M114" s="188"/>
      <c r="N114" s="188"/>
      <c r="O114" s="188"/>
      <c r="P114" s="188"/>
      <c r="Q114" s="184">
        <f t="shared" si="21"/>
        <v>47270</v>
      </c>
      <c r="R114" s="136">
        <v>98</v>
      </c>
      <c r="S114" s="143">
        <f t="shared" si="17"/>
        <v>3004.7760358631754</v>
      </c>
      <c r="T114" s="185">
        <f t="shared" si="12"/>
        <v>0</v>
      </c>
      <c r="U114" s="186">
        <f t="shared" si="14"/>
        <v>130.64243634187611</v>
      </c>
      <c r="V114" s="186">
        <f t="shared" si="18"/>
        <v>130.63999999999999</v>
      </c>
      <c r="W114" s="186">
        <f t="shared" si="13"/>
        <v>2874.1335995212994</v>
      </c>
    </row>
    <row r="115" spans="1:23" x14ac:dyDescent="0.25">
      <c r="A115" s="87">
        <f t="shared" si="23"/>
        <v>47239</v>
      </c>
      <c r="B115" s="88">
        <v>97</v>
      </c>
      <c r="C115" s="76">
        <f t="shared" si="22"/>
        <v>32761.865900000001</v>
      </c>
      <c r="D115" s="89">
        <f t="shared" si="15"/>
        <v>106.48</v>
      </c>
      <c r="E115" s="89">
        <f t="shared" si="19"/>
        <v>49.757199999999997</v>
      </c>
      <c r="F115" s="89">
        <f t="shared" si="16"/>
        <v>156.22999999999999</v>
      </c>
      <c r="G115" s="89">
        <f t="shared" si="20"/>
        <v>32712.108700000001</v>
      </c>
      <c r="J115" s="187"/>
      <c r="K115" s="131"/>
      <c r="L115" s="141"/>
      <c r="M115" s="188"/>
      <c r="N115" s="188"/>
      <c r="O115" s="188"/>
      <c r="P115" s="188"/>
      <c r="Q115" s="184">
        <f t="shared" si="21"/>
        <v>47300</v>
      </c>
      <c r="R115" s="136">
        <v>99</v>
      </c>
      <c r="S115" s="143">
        <f t="shared" si="17"/>
        <v>2874.1335995212994</v>
      </c>
      <c r="T115" s="185">
        <f t="shared" si="12"/>
        <v>0</v>
      </c>
      <c r="U115" s="186">
        <f t="shared" si="14"/>
        <v>130.64243634187611</v>
      </c>
      <c r="V115" s="186">
        <f t="shared" si="18"/>
        <v>130.63999999999999</v>
      </c>
      <c r="W115" s="186">
        <f t="shared" si="13"/>
        <v>2743.4911631794234</v>
      </c>
    </row>
    <row r="116" spans="1:23" x14ac:dyDescent="0.25">
      <c r="A116" s="87">
        <f t="shared" si="23"/>
        <v>47270</v>
      </c>
      <c r="B116" s="88">
        <v>98</v>
      </c>
      <c r="C116" s="76">
        <f t="shared" si="22"/>
        <v>32712.108700000001</v>
      </c>
      <c r="D116" s="89">
        <f t="shared" si="15"/>
        <v>106.31</v>
      </c>
      <c r="E116" s="89">
        <f t="shared" si="19"/>
        <v>49.918900000000001</v>
      </c>
      <c r="F116" s="89">
        <f t="shared" si="16"/>
        <v>156.22999999999999</v>
      </c>
      <c r="G116" s="89">
        <f t="shared" si="20"/>
        <v>32662.1898</v>
      </c>
      <c r="J116" s="187"/>
      <c r="K116" s="131"/>
      <c r="L116" s="141"/>
      <c r="M116" s="188"/>
      <c r="N116" s="188"/>
      <c r="O116" s="188"/>
      <c r="P116" s="188"/>
      <c r="Q116" s="184">
        <f t="shared" si="21"/>
        <v>47331</v>
      </c>
      <c r="R116" s="136">
        <v>100</v>
      </c>
      <c r="S116" s="143">
        <f t="shared" si="17"/>
        <v>2743.4911631794234</v>
      </c>
      <c r="T116" s="185">
        <f t="shared" si="12"/>
        <v>0</v>
      </c>
      <c r="U116" s="186">
        <f t="shared" si="14"/>
        <v>130.64243634187611</v>
      </c>
      <c r="V116" s="186">
        <f t="shared" si="18"/>
        <v>130.63999999999999</v>
      </c>
      <c r="W116" s="186">
        <f t="shared" si="13"/>
        <v>2612.8487268375475</v>
      </c>
    </row>
    <row r="117" spans="1:23" x14ac:dyDescent="0.25">
      <c r="A117" s="87">
        <f t="shared" si="23"/>
        <v>47300</v>
      </c>
      <c r="B117" s="88">
        <v>99</v>
      </c>
      <c r="C117" s="76">
        <f t="shared" si="22"/>
        <v>32662.1898</v>
      </c>
      <c r="D117" s="89">
        <f t="shared" si="15"/>
        <v>106.15</v>
      </c>
      <c r="E117" s="89">
        <f t="shared" si="19"/>
        <v>50.081099999999999</v>
      </c>
      <c r="F117" s="89">
        <f t="shared" si="16"/>
        <v>156.22999999999999</v>
      </c>
      <c r="G117" s="89">
        <f t="shared" si="20"/>
        <v>32612.108700000001</v>
      </c>
      <c r="J117" s="187"/>
      <c r="K117" s="131"/>
      <c r="L117" s="141"/>
      <c r="M117" s="188"/>
      <c r="N117" s="188"/>
      <c r="O117" s="188"/>
      <c r="P117" s="188"/>
      <c r="Q117" s="184">
        <f t="shared" si="21"/>
        <v>47362</v>
      </c>
      <c r="R117" s="136">
        <v>101</v>
      </c>
      <c r="S117" s="143">
        <f t="shared" si="17"/>
        <v>2612.8487268375475</v>
      </c>
      <c r="T117" s="185">
        <f t="shared" si="12"/>
        <v>0</v>
      </c>
      <c r="U117" s="186">
        <f t="shared" si="14"/>
        <v>130.64243634187611</v>
      </c>
      <c r="V117" s="186">
        <f t="shared" si="18"/>
        <v>130.63999999999999</v>
      </c>
      <c r="W117" s="186">
        <f t="shared" si="13"/>
        <v>2482.2062904956715</v>
      </c>
    </row>
    <row r="118" spans="1:23" x14ac:dyDescent="0.25">
      <c r="A118" s="87">
        <f t="shared" si="23"/>
        <v>47331</v>
      </c>
      <c r="B118" s="88">
        <v>100</v>
      </c>
      <c r="C118" s="76">
        <f t="shared" si="22"/>
        <v>32612.108700000001</v>
      </c>
      <c r="D118" s="89">
        <f t="shared" si="15"/>
        <v>105.99</v>
      </c>
      <c r="E118" s="89">
        <f t="shared" si="19"/>
        <v>50.243899999999996</v>
      </c>
      <c r="F118" s="89">
        <f t="shared" si="16"/>
        <v>156.22999999999999</v>
      </c>
      <c r="G118" s="89">
        <f t="shared" si="20"/>
        <v>32561.864799999999</v>
      </c>
      <c r="J118" s="187"/>
      <c r="K118" s="131"/>
      <c r="L118" s="141"/>
      <c r="M118" s="188"/>
      <c r="N118" s="188"/>
      <c r="O118" s="188"/>
      <c r="P118" s="188"/>
      <c r="Q118" s="184">
        <f t="shared" si="21"/>
        <v>47392</v>
      </c>
      <c r="R118" s="136">
        <v>102</v>
      </c>
      <c r="S118" s="143">
        <f t="shared" si="17"/>
        <v>2482.2062904956715</v>
      </c>
      <c r="T118" s="185">
        <f t="shared" si="12"/>
        <v>0</v>
      </c>
      <c r="U118" s="186">
        <f t="shared" si="14"/>
        <v>130.64243634187611</v>
      </c>
      <c r="V118" s="186">
        <f t="shared" si="18"/>
        <v>130.63999999999999</v>
      </c>
      <c r="W118" s="186">
        <f t="shared" si="13"/>
        <v>2351.5638541537955</v>
      </c>
    </row>
    <row r="119" spans="1:23" x14ac:dyDescent="0.25">
      <c r="A119" s="87">
        <f t="shared" si="23"/>
        <v>47362</v>
      </c>
      <c r="B119" s="88">
        <v>101</v>
      </c>
      <c r="C119" s="76">
        <f t="shared" si="22"/>
        <v>32561.864799999999</v>
      </c>
      <c r="D119" s="89">
        <f t="shared" si="15"/>
        <v>105.83</v>
      </c>
      <c r="E119" s="89">
        <f t="shared" si="19"/>
        <v>50.407200000000003</v>
      </c>
      <c r="F119" s="89">
        <f t="shared" si="16"/>
        <v>156.22999999999999</v>
      </c>
      <c r="G119" s="89">
        <f t="shared" si="20"/>
        <v>32511.457599999998</v>
      </c>
      <c r="J119" s="187"/>
      <c r="K119" s="131"/>
      <c r="L119" s="141"/>
      <c r="M119" s="188"/>
      <c r="N119" s="188"/>
      <c r="O119" s="188"/>
      <c r="P119" s="188"/>
      <c r="Q119" s="184">
        <f t="shared" si="21"/>
        <v>47423</v>
      </c>
      <c r="R119" s="136">
        <v>103</v>
      </c>
      <c r="S119" s="143">
        <f t="shared" si="17"/>
        <v>2351.5638541537955</v>
      </c>
      <c r="T119" s="185">
        <f t="shared" si="12"/>
        <v>0</v>
      </c>
      <c r="U119" s="186">
        <f t="shared" si="14"/>
        <v>130.64243634187611</v>
      </c>
      <c r="V119" s="186">
        <f t="shared" si="18"/>
        <v>130.63999999999999</v>
      </c>
      <c r="W119" s="186">
        <f t="shared" si="13"/>
        <v>2220.9214178119196</v>
      </c>
    </row>
    <row r="120" spans="1:23" x14ac:dyDescent="0.25">
      <c r="A120" s="87">
        <f t="shared" si="23"/>
        <v>47392</v>
      </c>
      <c r="B120" s="88">
        <v>102</v>
      </c>
      <c r="C120" s="76">
        <f t="shared" si="22"/>
        <v>32511.457599999998</v>
      </c>
      <c r="D120" s="89">
        <f t="shared" si="15"/>
        <v>105.66</v>
      </c>
      <c r="E120" s="89">
        <f t="shared" si="19"/>
        <v>50.570999999999998</v>
      </c>
      <c r="F120" s="89">
        <f t="shared" si="16"/>
        <v>156.22999999999999</v>
      </c>
      <c r="G120" s="89">
        <f t="shared" si="20"/>
        <v>32460.886599999998</v>
      </c>
      <c r="J120" s="187"/>
      <c r="K120" s="131"/>
      <c r="L120" s="141"/>
      <c r="M120" s="188"/>
      <c r="N120" s="188"/>
      <c r="O120" s="188"/>
      <c r="P120" s="188"/>
      <c r="Q120" s="184">
        <f t="shared" si="21"/>
        <v>47453</v>
      </c>
      <c r="R120" s="136">
        <v>104</v>
      </c>
      <c r="S120" s="143">
        <f t="shared" si="17"/>
        <v>2220.9214178119196</v>
      </c>
      <c r="T120" s="185">
        <f t="shared" si="12"/>
        <v>0</v>
      </c>
      <c r="U120" s="186">
        <f t="shared" si="14"/>
        <v>130.64243634187611</v>
      </c>
      <c r="V120" s="186">
        <f t="shared" si="18"/>
        <v>130.63999999999999</v>
      </c>
      <c r="W120" s="186">
        <f t="shared" si="13"/>
        <v>2090.2789814700436</v>
      </c>
    </row>
    <row r="121" spans="1:23" x14ac:dyDescent="0.25">
      <c r="A121" s="87">
        <f t="shared" si="23"/>
        <v>47423</v>
      </c>
      <c r="B121" s="88">
        <v>103</v>
      </c>
      <c r="C121" s="76">
        <f t="shared" si="22"/>
        <v>32460.886599999998</v>
      </c>
      <c r="D121" s="89">
        <f t="shared" si="15"/>
        <v>105.5</v>
      </c>
      <c r="E121" s="89">
        <f t="shared" si="19"/>
        <v>50.735300000000002</v>
      </c>
      <c r="F121" s="89">
        <f t="shared" si="16"/>
        <v>156.22999999999999</v>
      </c>
      <c r="G121" s="89">
        <f t="shared" si="20"/>
        <v>32410.151299999998</v>
      </c>
      <c r="J121" s="187"/>
      <c r="K121" s="131"/>
      <c r="L121" s="141"/>
      <c r="M121" s="188"/>
      <c r="N121" s="188"/>
      <c r="O121" s="188"/>
      <c r="P121" s="188"/>
      <c r="Q121" s="184">
        <f t="shared" si="21"/>
        <v>47484</v>
      </c>
      <c r="R121" s="136">
        <v>105</v>
      </c>
      <c r="S121" s="143">
        <f t="shared" si="17"/>
        <v>2090.2789814700436</v>
      </c>
      <c r="T121" s="185">
        <f t="shared" si="12"/>
        <v>0</v>
      </c>
      <c r="U121" s="186">
        <f t="shared" si="14"/>
        <v>130.64243634187611</v>
      </c>
      <c r="V121" s="186">
        <f t="shared" si="18"/>
        <v>130.63999999999999</v>
      </c>
      <c r="W121" s="186">
        <f t="shared" si="13"/>
        <v>1959.6365451281674</v>
      </c>
    </row>
    <row r="122" spans="1:23" x14ac:dyDescent="0.25">
      <c r="A122" s="87">
        <f t="shared" si="23"/>
        <v>47453</v>
      </c>
      <c r="B122" s="88">
        <v>104</v>
      </c>
      <c r="C122" s="76">
        <f t="shared" si="22"/>
        <v>32410.151299999998</v>
      </c>
      <c r="D122" s="89">
        <f t="shared" si="15"/>
        <v>105.33</v>
      </c>
      <c r="E122" s="89">
        <f t="shared" si="19"/>
        <v>50.900199999999998</v>
      </c>
      <c r="F122" s="89">
        <f t="shared" si="16"/>
        <v>156.22999999999999</v>
      </c>
      <c r="G122" s="89">
        <f t="shared" si="20"/>
        <v>32359.251099999998</v>
      </c>
      <c r="J122" s="187"/>
      <c r="K122" s="131"/>
      <c r="L122" s="141"/>
      <c r="M122" s="188"/>
      <c r="N122" s="188"/>
      <c r="O122" s="188"/>
      <c r="P122" s="188"/>
      <c r="Q122" s="184">
        <f t="shared" si="21"/>
        <v>47515</v>
      </c>
      <c r="R122" s="136">
        <v>106</v>
      </c>
      <c r="S122" s="143">
        <f t="shared" si="17"/>
        <v>1959.6365451281674</v>
      </c>
      <c r="T122" s="185">
        <f t="shared" si="12"/>
        <v>0</v>
      </c>
      <c r="U122" s="186">
        <f t="shared" si="14"/>
        <v>130.64243634187611</v>
      </c>
      <c r="V122" s="186">
        <f t="shared" si="18"/>
        <v>130.63999999999999</v>
      </c>
      <c r="W122" s="186">
        <f t="shared" si="13"/>
        <v>1828.9941087862912</v>
      </c>
    </row>
    <row r="123" spans="1:23" x14ac:dyDescent="0.25">
      <c r="A123" s="87">
        <f t="shared" si="23"/>
        <v>47484</v>
      </c>
      <c r="B123" s="88">
        <v>105</v>
      </c>
      <c r="C123" s="76">
        <f t="shared" si="22"/>
        <v>32359.251099999998</v>
      </c>
      <c r="D123" s="89">
        <f t="shared" si="15"/>
        <v>105.17</v>
      </c>
      <c r="E123" s="89">
        <f t="shared" si="19"/>
        <v>51.0657</v>
      </c>
      <c r="F123" s="89">
        <f t="shared" si="16"/>
        <v>156.22999999999999</v>
      </c>
      <c r="G123" s="89">
        <f t="shared" si="20"/>
        <v>32308.185399999998</v>
      </c>
      <c r="J123" s="187"/>
      <c r="K123" s="131"/>
      <c r="L123" s="141"/>
      <c r="M123" s="188"/>
      <c r="N123" s="188"/>
      <c r="O123" s="188"/>
      <c r="P123" s="188"/>
      <c r="Q123" s="184">
        <f t="shared" si="21"/>
        <v>47543</v>
      </c>
      <c r="R123" s="136">
        <v>107</v>
      </c>
      <c r="S123" s="143">
        <f t="shared" si="17"/>
        <v>1828.9941087862912</v>
      </c>
      <c r="T123" s="185">
        <f t="shared" si="12"/>
        <v>0</v>
      </c>
      <c r="U123" s="186">
        <f t="shared" si="14"/>
        <v>130.64243634187611</v>
      </c>
      <c r="V123" s="186">
        <f t="shared" si="18"/>
        <v>130.63999999999999</v>
      </c>
      <c r="W123" s="186">
        <f t="shared" si="13"/>
        <v>1698.351672444415</v>
      </c>
    </row>
    <row r="124" spans="1:23" x14ac:dyDescent="0.25">
      <c r="A124" s="87">
        <f t="shared" si="23"/>
        <v>47515</v>
      </c>
      <c r="B124" s="88">
        <v>106</v>
      </c>
      <c r="C124" s="76">
        <f t="shared" si="22"/>
        <v>32308.185399999998</v>
      </c>
      <c r="D124" s="89">
        <f t="shared" si="15"/>
        <v>105</v>
      </c>
      <c r="E124" s="89">
        <f t="shared" si="19"/>
        <v>51.2316</v>
      </c>
      <c r="F124" s="89">
        <f t="shared" si="16"/>
        <v>156.22999999999999</v>
      </c>
      <c r="G124" s="89">
        <f t="shared" si="20"/>
        <v>32256.953799999999</v>
      </c>
      <c r="J124" s="187"/>
      <c r="K124" s="131"/>
      <c r="L124" s="141"/>
      <c r="M124" s="188"/>
      <c r="N124" s="188"/>
      <c r="O124" s="188"/>
      <c r="P124" s="188"/>
      <c r="Q124" s="184">
        <f t="shared" si="21"/>
        <v>47574</v>
      </c>
      <c r="R124" s="136">
        <v>108</v>
      </c>
      <c r="S124" s="143">
        <f t="shared" si="17"/>
        <v>1698.351672444415</v>
      </c>
      <c r="T124" s="185">
        <f t="shared" si="12"/>
        <v>0</v>
      </c>
      <c r="U124" s="186">
        <f t="shared" si="14"/>
        <v>130.64243634187611</v>
      </c>
      <c r="V124" s="186">
        <f t="shared" si="18"/>
        <v>130.63999999999999</v>
      </c>
      <c r="W124" s="186">
        <f t="shared" si="13"/>
        <v>1567.7092361025389</v>
      </c>
    </row>
    <row r="125" spans="1:23" x14ac:dyDescent="0.25">
      <c r="A125" s="87">
        <f t="shared" si="23"/>
        <v>47543</v>
      </c>
      <c r="B125" s="88">
        <v>107</v>
      </c>
      <c r="C125" s="76">
        <f t="shared" si="22"/>
        <v>32256.953799999999</v>
      </c>
      <c r="D125" s="89">
        <f t="shared" si="15"/>
        <v>104.84</v>
      </c>
      <c r="E125" s="89">
        <f t="shared" si="19"/>
        <v>51.398099999999999</v>
      </c>
      <c r="F125" s="89">
        <f t="shared" si="16"/>
        <v>156.22999999999999</v>
      </c>
      <c r="G125" s="89">
        <f t="shared" si="20"/>
        <v>32205.555700000001</v>
      </c>
      <c r="J125" s="187"/>
      <c r="K125" s="131"/>
      <c r="L125" s="141"/>
      <c r="M125" s="188"/>
      <c r="N125" s="188"/>
      <c r="O125" s="188"/>
      <c r="P125" s="188"/>
      <c r="Q125" s="184">
        <f t="shared" si="21"/>
        <v>47604</v>
      </c>
      <c r="R125" s="136">
        <v>109</v>
      </c>
      <c r="S125" s="143">
        <f t="shared" si="17"/>
        <v>1567.7092361025389</v>
      </c>
      <c r="T125" s="185">
        <f t="shared" si="12"/>
        <v>0</v>
      </c>
      <c r="U125" s="186">
        <f t="shared" si="14"/>
        <v>130.64243634187611</v>
      </c>
      <c r="V125" s="186">
        <f t="shared" si="18"/>
        <v>130.63999999999999</v>
      </c>
      <c r="W125" s="186">
        <f t="shared" si="13"/>
        <v>1437.0667997606627</v>
      </c>
    </row>
    <row r="126" spans="1:23" x14ac:dyDescent="0.25">
      <c r="A126" s="87">
        <f t="shared" si="23"/>
        <v>47574</v>
      </c>
      <c r="B126" s="88">
        <v>108</v>
      </c>
      <c r="C126" s="76">
        <f t="shared" si="22"/>
        <v>32205.555700000001</v>
      </c>
      <c r="D126" s="89">
        <f t="shared" si="15"/>
        <v>104.67</v>
      </c>
      <c r="E126" s="89">
        <f t="shared" si="19"/>
        <v>51.565199999999997</v>
      </c>
      <c r="F126" s="89">
        <f t="shared" si="16"/>
        <v>156.22999999999999</v>
      </c>
      <c r="G126" s="89">
        <f t="shared" si="20"/>
        <v>32153.9905</v>
      </c>
      <c r="J126" s="187"/>
      <c r="K126" s="131"/>
      <c r="L126" s="141"/>
      <c r="M126" s="188"/>
      <c r="N126" s="188"/>
      <c r="O126" s="188"/>
      <c r="P126" s="188"/>
      <c r="Q126" s="184">
        <f t="shared" si="21"/>
        <v>47635</v>
      </c>
      <c r="R126" s="136">
        <v>110</v>
      </c>
      <c r="S126" s="143">
        <f t="shared" si="17"/>
        <v>1437.0667997606627</v>
      </c>
      <c r="T126" s="185">
        <f t="shared" si="12"/>
        <v>0</v>
      </c>
      <c r="U126" s="186">
        <f t="shared" si="14"/>
        <v>130.64243634187611</v>
      </c>
      <c r="V126" s="186">
        <f t="shared" si="18"/>
        <v>130.63999999999999</v>
      </c>
      <c r="W126" s="186">
        <f t="shared" si="13"/>
        <v>1306.4243634187865</v>
      </c>
    </row>
    <row r="127" spans="1:23" x14ac:dyDescent="0.25">
      <c r="A127" s="87">
        <f t="shared" si="23"/>
        <v>47604</v>
      </c>
      <c r="B127" s="88">
        <v>109</v>
      </c>
      <c r="C127" s="76">
        <f t="shared" si="22"/>
        <v>32153.9905</v>
      </c>
      <c r="D127" s="89">
        <f t="shared" si="15"/>
        <v>104.5</v>
      </c>
      <c r="E127" s="89">
        <f t="shared" si="19"/>
        <v>51.732799999999997</v>
      </c>
      <c r="F127" s="89">
        <f t="shared" si="16"/>
        <v>156.22999999999999</v>
      </c>
      <c r="G127" s="89">
        <f t="shared" si="20"/>
        <v>32102.257699999998</v>
      </c>
      <c r="J127" s="187"/>
      <c r="K127" s="131"/>
      <c r="L127" s="141"/>
      <c r="M127" s="188"/>
      <c r="N127" s="188"/>
      <c r="O127" s="188"/>
      <c r="P127" s="188"/>
      <c r="Q127" s="184">
        <f t="shared" si="21"/>
        <v>47665</v>
      </c>
      <c r="R127" s="136">
        <v>111</v>
      </c>
      <c r="S127" s="143">
        <f t="shared" si="17"/>
        <v>1306.4243634187865</v>
      </c>
      <c r="T127" s="185">
        <f t="shared" si="12"/>
        <v>0</v>
      </c>
      <c r="U127" s="186">
        <f t="shared" si="14"/>
        <v>130.64243634187611</v>
      </c>
      <c r="V127" s="186">
        <f t="shared" si="18"/>
        <v>130.63999999999999</v>
      </c>
      <c r="W127" s="186">
        <f t="shared" si="13"/>
        <v>1175.7819270769103</v>
      </c>
    </row>
    <row r="128" spans="1:23" x14ac:dyDescent="0.25">
      <c r="A128" s="87">
        <f t="shared" si="23"/>
        <v>47635</v>
      </c>
      <c r="B128" s="88">
        <v>110</v>
      </c>
      <c r="C128" s="76">
        <f t="shared" si="22"/>
        <v>32102.257699999998</v>
      </c>
      <c r="D128" s="89">
        <f t="shared" si="15"/>
        <v>104.33</v>
      </c>
      <c r="E128" s="89">
        <f t="shared" si="19"/>
        <v>51.9009</v>
      </c>
      <c r="F128" s="89">
        <f t="shared" si="16"/>
        <v>156.22999999999999</v>
      </c>
      <c r="G128" s="89">
        <f t="shared" si="20"/>
        <v>32050.356799999998</v>
      </c>
      <c r="J128" s="187"/>
      <c r="K128" s="131"/>
      <c r="L128" s="141"/>
      <c r="M128" s="188"/>
      <c r="N128" s="188"/>
      <c r="O128" s="188"/>
      <c r="P128" s="188"/>
      <c r="Q128" s="184">
        <f t="shared" si="21"/>
        <v>47696</v>
      </c>
      <c r="R128" s="136">
        <v>112</v>
      </c>
      <c r="S128" s="143">
        <f t="shared" si="17"/>
        <v>1175.7819270769103</v>
      </c>
      <c r="T128" s="185">
        <f t="shared" si="12"/>
        <v>0</v>
      </c>
      <c r="U128" s="186">
        <f t="shared" si="14"/>
        <v>130.64243634187611</v>
      </c>
      <c r="V128" s="186">
        <f t="shared" si="18"/>
        <v>130.63999999999999</v>
      </c>
      <c r="W128" s="186">
        <f t="shared" si="13"/>
        <v>1045.1394907350341</v>
      </c>
    </row>
    <row r="129" spans="1:23" x14ac:dyDescent="0.25">
      <c r="A129" s="87">
        <f t="shared" si="23"/>
        <v>47665</v>
      </c>
      <c r="B129" s="88">
        <v>111</v>
      </c>
      <c r="C129" s="76">
        <f t="shared" si="22"/>
        <v>32050.356799999998</v>
      </c>
      <c r="D129" s="89">
        <f t="shared" si="15"/>
        <v>104.16</v>
      </c>
      <c r="E129" s="89">
        <f t="shared" si="19"/>
        <v>52.069600000000001</v>
      </c>
      <c r="F129" s="89">
        <f t="shared" si="16"/>
        <v>156.22999999999999</v>
      </c>
      <c r="G129" s="89">
        <f t="shared" si="20"/>
        <v>31998.287199999999</v>
      </c>
      <c r="J129" s="187"/>
      <c r="K129" s="131"/>
      <c r="L129" s="141"/>
      <c r="M129" s="188"/>
      <c r="N129" s="188"/>
      <c r="O129" s="188"/>
      <c r="P129" s="188"/>
      <c r="Q129" s="184">
        <f t="shared" si="21"/>
        <v>47727</v>
      </c>
      <c r="R129" s="136">
        <v>113</v>
      </c>
      <c r="S129" s="143">
        <f t="shared" si="17"/>
        <v>1045.1394907350341</v>
      </c>
      <c r="T129" s="185">
        <f t="shared" si="12"/>
        <v>0</v>
      </c>
      <c r="U129" s="186">
        <f t="shared" si="14"/>
        <v>130.64243634187611</v>
      </c>
      <c r="V129" s="186">
        <f t="shared" si="18"/>
        <v>130.63999999999999</v>
      </c>
      <c r="W129" s="186">
        <f t="shared" si="13"/>
        <v>914.49705439315801</v>
      </c>
    </row>
    <row r="130" spans="1:23" x14ac:dyDescent="0.25">
      <c r="A130" s="87">
        <f t="shared" si="23"/>
        <v>47696</v>
      </c>
      <c r="B130" s="88">
        <v>112</v>
      </c>
      <c r="C130" s="76">
        <f t="shared" si="22"/>
        <v>31998.287199999999</v>
      </c>
      <c r="D130" s="89">
        <f t="shared" si="15"/>
        <v>103.99</v>
      </c>
      <c r="E130" s="89">
        <f t="shared" si="19"/>
        <v>52.238799999999998</v>
      </c>
      <c r="F130" s="89">
        <f t="shared" si="16"/>
        <v>156.22999999999999</v>
      </c>
      <c r="G130" s="89">
        <f t="shared" si="20"/>
        <v>31946.0484</v>
      </c>
      <c r="J130" s="187"/>
      <c r="K130" s="131"/>
      <c r="L130" s="141"/>
      <c r="M130" s="188"/>
      <c r="N130" s="188"/>
      <c r="O130" s="188"/>
      <c r="P130" s="188"/>
      <c r="Q130" s="184">
        <f t="shared" si="21"/>
        <v>47757</v>
      </c>
      <c r="R130" s="136">
        <v>114</v>
      </c>
      <c r="S130" s="143">
        <f t="shared" si="17"/>
        <v>914.49705439315801</v>
      </c>
      <c r="T130" s="185">
        <f t="shared" si="12"/>
        <v>0</v>
      </c>
      <c r="U130" s="186">
        <f t="shared" si="14"/>
        <v>130.64243634187611</v>
      </c>
      <c r="V130" s="186">
        <f t="shared" si="18"/>
        <v>130.63999999999999</v>
      </c>
      <c r="W130" s="186">
        <f t="shared" si="13"/>
        <v>783.85461805128193</v>
      </c>
    </row>
    <row r="131" spans="1:23" x14ac:dyDescent="0.25">
      <c r="A131" s="87">
        <f t="shared" si="23"/>
        <v>47727</v>
      </c>
      <c r="B131" s="88">
        <v>113</v>
      </c>
      <c r="C131" s="76">
        <f t="shared" si="22"/>
        <v>31946.0484</v>
      </c>
      <c r="D131" s="89">
        <f t="shared" si="15"/>
        <v>103.82</v>
      </c>
      <c r="E131" s="89">
        <f t="shared" si="19"/>
        <v>52.4086</v>
      </c>
      <c r="F131" s="89">
        <f t="shared" si="16"/>
        <v>156.22999999999999</v>
      </c>
      <c r="G131" s="89">
        <f t="shared" si="20"/>
        <v>31893.639800000001</v>
      </c>
      <c r="J131" s="187"/>
      <c r="K131" s="131"/>
      <c r="L131" s="141"/>
      <c r="M131" s="188"/>
      <c r="N131" s="188"/>
      <c r="O131" s="188"/>
      <c r="P131" s="188"/>
      <c r="Q131" s="184">
        <f t="shared" si="21"/>
        <v>47788</v>
      </c>
      <c r="R131" s="136">
        <v>115</v>
      </c>
      <c r="S131" s="143">
        <f t="shared" si="17"/>
        <v>783.85461805128193</v>
      </c>
      <c r="T131" s="185">
        <f t="shared" si="12"/>
        <v>0</v>
      </c>
      <c r="U131" s="186">
        <f t="shared" si="14"/>
        <v>130.64243634187611</v>
      </c>
      <c r="V131" s="186">
        <f t="shared" si="18"/>
        <v>130.63999999999999</v>
      </c>
      <c r="W131" s="186">
        <f t="shared" si="13"/>
        <v>653.21218170940585</v>
      </c>
    </row>
    <row r="132" spans="1:23" x14ac:dyDescent="0.25">
      <c r="A132" s="87">
        <f t="shared" si="23"/>
        <v>47757</v>
      </c>
      <c r="B132" s="88">
        <v>114</v>
      </c>
      <c r="C132" s="76">
        <f t="shared" si="22"/>
        <v>31893.639800000001</v>
      </c>
      <c r="D132" s="89">
        <f t="shared" si="15"/>
        <v>103.65</v>
      </c>
      <c r="E132" s="89">
        <f t="shared" si="19"/>
        <v>52.578899999999997</v>
      </c>
      <c r="F132" s="89">
        <f t="shared" si="16"/>
        <v>156.22999999999999</v>
      </c>
      <c r="G132" s="89">
        <f t="shared" si="20"/>
        <v>31841.0609</v>
      </c>
      <c r="J132" s="187"/>
      <c r="K132" s="131"/>
      <c r="L132" s="141"/>
      <c r="M132" s="188"/>
      <c r="N132" s="188"/>
      <c r="O132" s="188"/>
      <c r="P132" s="188"/>
      <c r="Q132" s="184">
        <f t="shared" si="21"/>
        <v>47818</v>
      </c>
      <c r="R132" s="136">
        <v>116</v>
      </c>
      <c r="S132" s="143">
        <f t="shared" si="17"/>
        <v>653.21218170940585</v>
      </c>
      <c r="T132" s="185">
        <f t="shared" si="12"/>
        <v>0</v>
      </c>
      <c r="U132" s="186">
        <f t="shared" si="14"/>
        <v>130.64243634187611</v>
      </c>
      <c r="V132" s="186">
        <f t="shared" si="18"/>
        <v>130.63999999999999</v>
      </c>
      <c r="W132" s="186">
        <f t="shared" si="13"/>
        <v>522.56974536752978</v>
      </c>
    </row>
    <row r="133" spans="1:23" x14ac:dyDescent="0.25">
      <c r="A133" s="87">
        <f t="shared" si="23"/>
        <v>47788</v>
      </c>
      <c r="B133" s="88">
        <v>115</v>
      </c>
      <c r="C133" s="76">
        <f t="shared" si="22"/>
        <v>31841.0609</v>
      </c>
      <c r="D133" s="89">
        <f t="shared" si="15"/>
        <v>103.48</v>
      </c>
      <c r="E133" s="89">
        <f t="shared" si="19"/>
        <v>52.7498</v>
      </c>
      <c r="F133" s="89">
        <f t="shared" si="16"/>
        <v>156.22999999999999</v>
      </c>
      <c r="G133" s="89">
        <f t="shared" si="20"/>
        <v>31788.311099999999</v>
      </c>
      <c r="J133" s="187"/>
      <c r="K133" s="131"/>
      <c r="L133" s="141"/>
      <c r="M133" s="188"/>
      <c r="N133" s="188"/>
      <c r="O133" s="188"/>
      <c r="P133" s="188"/>
      <c r="Q133" s="184">
        <f t="shared" si="21"/>
        <v>47849</v>
      </c>
      <c r="R133" s="136">
        <v>117</v>
      </c>
      <c r="S133" s="143">
        <f t="shared" si="17"/>
        <v>522.56974536752978</v>
      </c>
      <c r="T133" s="185">
        <f t="shared" si="12"/>
        <v>0</v>
      </c>
      <c r="U133" s="186">
        <f t="shared" si="14"/>
        <v>130.64243634187611</v>
      </c>
      <c r="V133" s="186">
        <f t="shared" si="18"/>
        <v>130.63999999999999</v>
      </c>
      <c r="W133" s="186">
        <f t="shared" si="13"/>
        <v>391.9273090256537</v>
      </c>
    </row>
    <row r="134" spans="1:23" x14ac:dyDescent="0.25">
      <c r="A134" s="87">
        <f t="shared" si="23"/>
        <v>47818</v>
      </c>
      <c r="B134" s="88">
        <v>116</v>
      </c>
      <c r="C134" s="76">
        <f t="shared" si="22"/>
        <v>31788.311099999999</v>
      </c>
      <c r="D134" s="89">
        <f t="shared" si="15"/>
        <v>103.31</v>
      </c>
      <c r="E134" s="89">
        <f t="shared" si="19"/>
        <v>52.921199999999999</v>
      </c>
      <c r="F134" s="89">
        <f t="shared" si="16"/>
        <v>156.22999999999999</v>
      </c>
      <c r="G134" s="89">
        <f t="shared" si="20"/>
        <v>31735.389899999998</v>
      </c>
      <c r="J134" s="187"/>
      <c r="K134" s="131"/>
      <c r="L134" s="141"/>
      <c r="M134" s="188"/>
      <c r="N134" s="188"/>
      <c r="O134" s="188"/>
      <c r="P134" s="188"/>
      <c r="Q134" s="184">
        <f t="shared" si="21"/>
        <v>47880</v>
      </c>
      <c r="R134" s="136">
        <v>118</v>
      </c>
      <c r="S134" s="143">
        <f t="shared" si="17"/>
        <v>391.9273090256537</v>
      </c>
      <c r="T134" s="185">
        <f t="shared" si="12"/>
        <v>0</v>
      </c>
      <c r="U134" s="186">
        <f t="shared" si="14"/>
        <v>130.64243634187611</v>
      </c>
      <c r="V134" s="186">
        <f t="shared" si="18"/>
        <v>130.63999999999999</v>
      </c>
      <c r="W134" s="186">
        <f t="shared" si="13"/>
        <v>261.28487268377762</v>
      </c>
    </row>
    <row r="135" spans="1:23" x14ac:dyDescent="0.25">
      <c r="A135" s="87">
        <f t="shared" si="23"/>
        <v>47849</v>
      </c>
      <c r="B135" s="88">
        <v>117</v>
      </c>
      <c r="C135" s="76">
        <f t="shared" si="22"/>
        <v>31735.389899999998</v>
      </c>
      <c r="D135" s="89">
        <f t="shared" si="15"/>
        <v>103.14</v>
      </c>
      <c r="E135" s="89">
        <f t="shared" si="19"/>
        <v>53.093200000000003</v>
      </c>
      <c r="F135" s="89">
        <f t="shared" si="16"/>
        <v>156.22999999999999</v>
      </c>
      <c r="G135" s="89">
        <f t="shared" si="20"/>
        <v>31682.296699999999</v>
      </c>
      <c r="J135" s="187"/>
      <c r="K135" s="131"/>
      <c r="L135" s="141"/>
      <c r="M135" s="188"/>
      <c r="N135" s="188"/>
      <c r="O135" s="188"/>
      <c r="P135" s="188"/>
      <c r="Q135" s="184">
        <f t="shared" si="21"/>
        <v>47908</v>
      </c>
      <c r="R135" s="136">
        <v>119</v>
      </c>
      <c r="S135" s="143">
        <f t="shared" si="17"/>
        <v>261.28487268377762</v>
      </c>
      <c r="T135" s="185">
        <f t="shared" si="12"/>
        <v>0</v>
      </c>
      <c r="U135" s="186">
        <f t="shared" si="14"/>
        <v>130.64243634187611</v>
      </c>
      <c r="V135" s="186">
        <f t="shared" si="18"/>
        <v>130.63999999999999</v>
      </c>
      <c r="W135" s="186">
        <f t="shared" si="13"/>
        <v>130.64243634190152</v>
      </c>
    </row>
    <row r="136" spans="1:23" x14ac:dyDescent="0.25">
      <c r="A136" s="87">
        <f t="shared" si="23"/>
        <v>47880</v>
      </c>
      <c r="B136" s="88">
        <v>118</v>
      </c>
      <c r="C136" s="76">
        <f t="shared" si="22"/>
        <v>31682.296699999999</v>
      </c>
      <c r="D136" s="89">
        <f t="shared" si="15"/>
        <v>102.97</v>
      </c>
      <c r="E136" s="89">
        <f t="shared" si="19"/>
        <v>53.265799999999999</v>
      </c>
      <c r="F136" s="89">
        <f t="shared" si="16"/>
        <v>156.22999999999999</v>
      </c>
      <c r="G136" s="89">
        <f t="shared" si="20"/>
        <v>31629.030899999998</v>
      </c>
      <c r="J136" s="187"/>
      <c r="K136" s="131"/>
      <c r="L136" s="141"/>
      <c r="M136" s="188"/>
      <c r="N136" s="188"/>
      <c r="O136" s="188"/>
      <c r="P136" s="188"/>
      <c r="Q136" s="184">
        <f t="shared" si="21"/>
        <v>47939</v>
      </c>
      <c r="R136" s="136">
        <v>120</v>
      </c>
      <c r="S136" s="143">
        <f t="shared" si="17"/>
        <v>130.64243634190152</v>
      </c>
      <c r="T136" s="185">
        <f t="shared" si="12"/>
        <v>0</v>
      </c>
      <c r="U136" s="186">
        <f t="shared" si="14"/>
        <v>130.64243634187611</v>
      </c>
      <c r="V136" s="186">
        <f t="shared" si="18"/>
        <v>130.63999999999999</v>
      </c>
      <c r="W136" s="186">
        <f t="shared" si="13"/>
        <v>2.5409008230781183E-11</v>
      </c>
    </row>
    <row r="137" spans="1:23" x14ac:dyDescent="0.25">
      <c r="A137" s="87">
        <f t="shared" si="23"/>
        <v>47908</v>
      </c>
      <c r="B137" s="88">
        <v>119</v>
      </c>
      <c r="C137" s="76">
        <f t="shared" si="22"/>
        <v>31629.030899999998</v>
      </c>
      <c r="D137" s="89">
        <f t="shared" si="15"/>
        <v>102.79</v>
      </c>
      <c r="E137" s="89">
        <f t="shared" si="19"/>
        <v>53.438899999999997</v>
      </c>
      <c r="F137" s="89">
        <f t="shared" si="16"/>
        <v>156.22999999999999</v>
      </c>
      <c r="G137" s="89">
        <f t="shared" si="20"/>
        <v>31575.591999999997</v>
      </c>
      <c r="J137" s="187"/>
      <c r="K137" s="131"/>
      <c r="L137" s="141"/>
      <c r="M137" s="188"/>
      <c r="N137" s="188"/>
      <c r="O137" s="188"/>
      <c r="P137" s="188"/>
      <c r="Q137" s="184"/>
      <c r="R137" s="136"/>
      <c r="S137" s="143"/>
      <c r="T137" s="185"/>
      <c r="U137" s="186"/>
      <c r="V137" s="186"/>
      <c r="W137" s="186"/>
    </row>
    <row r="138" spans="1:23" x14ac:dyDescent="0.25">
      <c r="A138" s="87">
        <f t="shared" si="23"/>
        <v>47939</v>
      </c>
      <c r="B138" s="88">
        <v>120</v>
      </c>
      <c r="C138" s="76">
        <f t="shared" si="22"/>
        <v>31575.591999999997</v>
      </c>
      <c r="D138" s="89">
        <f t="shared" si="15"/>
        <v>102.62</v>
      </c>
      <c r="E138" s="89">
        <f t="shared" si="19"/>
        <v>53.612499999999997</v>
      </c>
      <c r="F138" s="89">
        <f t="shared" si="16"/>
        <v>156.22999999999999</v>
      </c>
      <c r="G138" s="89">
        <f t="shared" si="20"/>
        <v>31521.979499999998</v>
      </c>
      <c r="J138" s="187"/>
      <c r="K138" s="131"/>
      <c r="L138" s="141"/>
      <c r="M138" s="188"/>
      <c r="N138" s="188"/>
      <c r="O138" s="188"/>
      <c r="P138" s="188"/>
      <c r="Q138" s="184"/>
      <c r="R138" s="136"/>
      <c r="S138" s="143"/>
      <c r="T138" s="185"/>
      <c r="U138" s="186"/>
      <c r="V138" s="186"/>
      <c r="W138" s="186"/>
    </row>
    <row r="139" spans="1:23" x14ac:dyDescent="0.25">
      <c r="A139" s="87"/>
      <c r="B139" s="88"/>
      <c r="C139" s="76"/>
      <c r="D139" s="89"/>
      <c r="E139" s="89"/>
      <c r="F139" s="89"/>
      <c r="G139" s="89"/>
      <c r="J139" s="187"/>
      <c r="K139" s="131"/>
      <c r="L139" s="141"/>
      <c r="M139" s="188"/>
      <c r="N139" s="188"/>
      <c r="O139" s="188"/>
      <c r="P139" s="188"/>
      <c r="Q139" s="184"/>
      <c r="R139" s="136"/>
      <c r="S139" s="143"/>
      <c r="T139" s="185"/>
      <c r="U139" s="186"/>
      <c r="V139" s="186"/>
      <c r="W139" s="186"/>
    </row>
    <row r="140" spans="1:23" x14ac:dyDescent="0.25">
      <c r="A140" s="87"/>
      <c r="B140" s="88"/>
      <c r="C140" s="76"/>
      <c r="D140" s="89"/>
      <c r="E140" s="89"/>
      <c r="F140" s="89"/>
      <c r="G140" s="89"/>
      <c r="J140" s="187"/>
      <c r="K140" s="131"/>
      <c r="L140" s="141"/>
      <c r="M140" s="188"/>
      <c r="N140" s="188"/>
      <c r="O140" s="188"/>
      <c r="P140" s="188"/>
      <c r="Q140" s="184"/>
      <c r="R140" s="136"/>
      <c r="S140" s="143"/>
      <c r="T140" s="185"/>
      <c r="U140" s="186"/>
      <c r="V140" s="186"/>
      <c r="W140" s="186"/>
    </row>
    <row r="141" spans="1:23" x14ac:dyDescent="0.25">
      <c r="A141" s="87"/>
      <c r="B141" s="88"/>
      <c r="C141" s="76"/>
      <c r="D141" s="89"/>
      <c r="E141" s="89"/>
      <c r="F141" s="89"/>
      <c r="G141" s="89"/>
      <c r="J141" s="187"/>
      <c r="K141" s="131"/>
      <c r="L141" s="141"/>
      <c r="M141" s="188"/>
      <c r="N141" s="188"/>
      <c r="O141" s="188"/>
      <c r="P141" s="188"/>
      <c r="Q141" s="184"/>
      <c r="R141" s="136"/>
      <c r="S141" s="143"/>
      <c r="T141" s="185"/>
      <c r="U141" s="186"/>
      <c r="V141" s="186"/>
      <c r="W141" s="186"/>
    </row>
    <row r="142" spans="1:23" x14ac:dyDescent="0.25">
      <c r="A142" s="87"/>
      <c r="B142" s="88"/>
      <c r="C142" s="76"/>
      <c r="D142" s="89"/>
      <c r="E142" s="89"/>
      <c r="F142" s="89"/>
      <c r="G142" s="89"/>
      <c r="J142" s="187"/>
      <c r="K142" s="131"/>
      <c r="L142" s="141"/>
      <c r="M142" s="188"/>
      <c r="N142" s="188"/>
      <c r="O142" s="188"/>
      <c r="P142" s="188"/>
      <c r="Q142" s="184"/>
      <c r="R142" s="136"/>
      <c r="S142" s="143"/>
      <c r="T142" s="185"/>
      <c r="U142" s="186"/>
      <c r="V142" s="186"/>
      <c r="W142" s="186"/>
    </row>
    <row r="143" spans="1:23" x14ac:dyDescent="0.25">
      <c r="A143" s="87"/>
      <c r="B143" s="88"/>
      <c r="C143" s="76"/>
      <c r="D143" s="89"/>
      <c r="E143" s="89"/>
      <c r="F143" s="89"/>
      <c r="G143" s="89"/>
      <c r="J143" s="187"/>
      <c r="K143" s="131"/>
      <c r="L143" s="141"/>
      <c r="M143" s="188"/>
      <c r="N143" s="188"/>
      <c r="O143" s="188"/>
      <c r="P143" s="188"/>
      <c r="Q143" s="184"/>
      <c r="R143" s="136"/>
      <c r="S143" s="143"/>
      <c r="T143" s="185"/>
      <c r="U143" s="186"/>
      <c r="V143" s="186"/>
      <c r="W143" s="186"/>
    </row>
    <row r="144" spans="1:23" x14ac:dyDescent="0.25">
      <c r="A144" s="87"/>
      <c r="B144" s="88"/>
      <c r="C144" s="76"/>
      <c r="D144" s="89"/>
      <c r="E144" s="89"/>
      <c r="F144" s="89"/>
      <c r="G144" s="89"/>
      <c r="J144" s="187"/>
      <c r="K144" s="131"/>
      <c r="L144" s="141"/>
      <c r="M144" s="188"/>
      <c r="N144" s="188"/>
      <c r="O144" s="188"/>
      <c r="P144" s="188"/>
      <c r="Q144" s="184"/>
      <c r="R144" s="136"/>
      <c r="S144" s="143"/>
      <c r="T144" s="185"/>
      <c r="U144" s="186"/>
      <c r="V144" s="186"/>
      <c r="W144" s="186"/>
    </row>
    <row r="145" spans="1:23" x14ac:dyDescent="0.25">
      <c r="A145" s="87"/>
      <c r="B145" s="88"/>
      <c r="C145" s="76"/>
      <c r="D145" s="89"/>
      <c r="E145" s="89"/>
      <c r="F145" s="89"/>
      <c r="G145" s="89"/>
      <c r="J145" s="187"/>
      <c r="K145" s="131"/>
      <c r="L145" s="141"/>
      <c r="M145" s="188"/>
      <c r="N145" s="188"/>
      <c r="O145" s="188"/>
      <c r="P145" s="188"/>
      <c r="Q145" s="184"/>
      <c r="R145" s="136"/>
      <c r="S145" s="143"/>
      <c r="T145" s="185"/>
      <c r="U145" s="186"/>
      <c r="V145" s="186"/>
      <c r="W145" s="186"/>
    </row>
    <row r="146" spans="1:23" x14ac:dyDescent="0.25">
      <c r="A146" s="87"/>
      <c r="B146" s="88"/>
      <c r="C146" s="76"/>
      <c r="D146" s="89"/>
      <c r="E146" s="89"/>
      <c r="F146" s="89"/>
      <c r="G146" s="89"/>
      <c r="J146" s="187"/>
      <c r="K146" s="131"/>
      <c r="L146" s="141"/>
      <c r="M146" s="188"/>
      <c r="N146" s="188"/>
      <c r="O146" s="188"/>
      <c r="P146" s="188"/>
      <c r="Q146" s="184"/>
      <c r="R146" s="136"/>
      <c r="S146" s="143"/>
      <c r="T146" s="185"/>
      <c r="U146" s="186"/>
      <c r="V146" s="186"/>
      <c r="W146" s="186"/>
    </row>
    <row r="147" spans="1:23" x14ac:dyDescent="0.25">
      <c r="A147" s="87"/>
      <c r="B147" s="88"/>
      <c r="C147" s="76"/>
      <c r="D147" s="89"/>
      <c r="E147" s="89"/>
      <c r="F147" s="89"/>
      <c r="G147" s="89"/>
      <c r="J147" s="187"/>
      <c r="K147" s="131"/>
      <c r="L147" s="141"/>
      <c r="M147" s="188"/>
      <c r="N147" s="188"/>
      <c r="O147" s="188"/>
      <c r="P147" s="188"/>
      <c r="Q147" s="184"/>
      <c r="R147" s="136"/>
      <c r="S147" s="143"/>
      <c r="T147" s="185"/>
      <c r="U147" s="186"/>
      <c r="V147" s="186"/>
      <c r="W147" s="186"/>
    </row>
    <row r="148" spans="1:23" x14ac:dyDescent="0.25">
      <c r="A148" s="87"/>
      <c r="B148" s="88"/>
      <c r="C148" s="76"/>
      <c r="D148" s="89"/>
      <c r="E148" s="89"/>
      <c r="F148" s="89"/>
      <c r="G148" s="89"/>
      <c r="J148" s="187"/>
      <c r="K148" s="131"/>
      <c r="L148" s="141"/>
      <c r="M148" s="188"/>
      <c r="N148" s="188"/>
      <c r="O148" s="188"/>
      <c r="P148" s="188"/>
      <c r="Q148" s="184"/>
      <c r="R148" s="136"/>
      <c r="S148" s="143"/>
      <c r="T148" s="185"/>
      <c r="U148" s="186"/>
      <c r="V148" s="186"/>
      <c r="W148" s="186"/>
    </row>
    <row r="149" spans="1:23" x14ac:dyDescent="0.25">
      <c r="A149" s="87"/>
      <c r="B149" s="88"/>
      <c r="C149" s="76"/>
      <c r="D149" s="89"/>
      <c r="E149" s="89"/>
      <c r="F149" s="89"/>
      <c r="G149" s="89"/>
      <c r="J149" s="187"/>
      <c r="K149" s="131"/>
      <c r="L149" s="141"/>
      <c r="M149" s="188"/>
      <c r="N149" s="188"/>
      <c r="O149" s="188"/>
      <c r="P149" s="188"/>
      <c r="Q149" s="184"/>
      <c r="R149" s="136"/>
      <c r="S149" s="143"/>
      <c r="T149" s="185"/>
      <c r="U149" s="186"/>
      <c r="V149" s="186"/>
      <c r="W149" s="186"/>
    </row>
    <row r="150" spans="1:23" x14ac:dyDescent="0.25">
      <c r="A150" s="87"/>
      <c r="B150" s="88"/>
      <c r="C150" s="76"/>
      <c r="D150" s="89"/>
      <c r="E150" s="89"/>
      <c r="F150" s="89"/>
      <c r="G150" s="89"/>
      <c r="J150" s="187"/>
      <c r="K150" s="131"/>
      <c r="L150" s="141"/>
      <c r="M150" s="188"/>
      <c r="N150" s="188"/>
      <c r="O150" s="188"/>
      <c r="P150" s="188"/>
      <c r="Q150" s="184"/>
      <c r="R150" s="136"/>
      <c r="S150" s="143"/>
      <c r="T150" s="185"/>
      <c r="U150" s="186"/>
      <c r="V150" s="186"/>
      <c r="W150" s="186"/>
    </row>
    <row r="151" spans="1:23" x14ac:dyDescent="0.25">
      <c r="A151" s="87"/>
      <c r="B151" s="88"/>
      <c r="C151" s="76"/>
      <c r="D151" s="89"/>
      <c r="E151" s="89"/>
      <c r="F151" s="89"/>
      <c r="G151" s="89"/>
      <c r="J151" s="187"/>
      <c r="K151" s="131"/>
      <c r="L151" s="141"/>
      <c r="M151" s="188"/>
      <c r="N151" s="188"/>
      <c r="O151" s="188"/>
      <c r="P151" s="188"/>
      <c r="Q151" s="184"/>
      <c r="R151" s="136"/>
      <c r="S151" s="143"/>
      <c r="T151" s="185"/>
      <c r="U151" s="186"/>
      <c r="V151" s="186"/>
      <c r="W151" s="186"/>
    </row>
    <row r="152" spans="1:23" x14ac:dyDescent="0.25">
      <c r="A152" s="87"/>
      <c r="B152" s="88"/>
      <c r="C152" s="76"/>
      <c r="D152" s="89"/>
      <c r="E152" s="89"/>
      <c r="F152" s="89"/>
      <c r="G152" s="89"/>
      <c r="J152" s="187"/>
      <c r="K152" s="131"/>
      <c r="L152" s="141"/>
      <c r="M152" s="188"/>
      <c r="N152" s="188"/>
      <c r="O152" s="188"/>
      <c r="P152" s="188"/>
      <c r="Q152" s="184"/>
      <c r="R152" s="136"/>
      <c r="S152" s="143"/>
      <c r="T152" s="185"/>
      <c r="U152" s="186"/>
      <c r="V152" s="186"/>
      <c r="W152" s="186"/>
    </row>
    <row r="153" spans="1:23" x14ac:dyDescent="0.25">
      <c r="A153" s="87"/>
      <c r="B153" s="88"/>
      <c r="C153" s="76"/>
      <c r="D153" s="89"/>
      <c r="E153" s="89"/>
      <c r="F153" s="89"/>
      <c r="G153" s="89"/>
      <c r="J153" s="187"/>
      <c r="K153" s="131"/>
      <c r="L153" s="141"/>
      <c r="M153" s="188"/>
      <c r="N153" s="188"/>
      <c r="O153" s="188"/>
      <c r="P153" s="188"/>
      <c r="Q153" s="184"/>
      <c r="R153" s="136"/>
      <c r="S153" s="143"/>
      <c r="T153" s="185"/>
      <c r="U153" s="186"/>
      <c r="V153" s="186"/>
      <c r="W153" s="186"/>
    </row>
    <row r="154" spans="1:23" x14ac:dyDescent="0.25">
      <c r="A154" s="87"/>
      <c r="B154" s="88"/>
      <c r="C154" s="76"/>
      <c r="D154" s="89"/>
      <c r="E154" s="89"/>
      <c r="F154" s="89"/>
      <c r="G154" s="89"/>
      <c r="J154" s="187"/>
      <c r="K154" s="131"/>
      <c r="L154" s="141"/>
      <c r="M154" s="188"/>
      <c r="N154" s="188"/>
      <c r="O154" s="188"/>
      <c r="P154" s="188"/>
      <c r="Q154" s="184"/>
      <c r="R154" s="136"/>
      <c r="S154" s="143"/>
      <c r="T154" s="185"/>
      <c r="U154" s="186"/>
      <c r="V154" s="186"/>
      <c r="W154" s="186"/>
    </row>
    <row r="155" spans="1:23" x14ac:dyDescent="0.25">
      <c r="A155" s="87"/>
      <c r="B155" s="88"/>
      <c r="C155" s="76"/>
      <c r="D155" s="89"/>
      <c r="E155" s="89"/>
      <c r="F155" s="89"/>
      <c r="G155" s="89"/>
      <c r="J155" s="187"/>
      <c r="K155" s="131"/>
      <c r="L155" s="141"/>
      <c r="M155" s="188"/>
      <c r="N155" s="188"/>
      <c r="O155" s="188"/>
      <c r="P155" s="188"/>
      <c r="Q155" s="184"/>
      <c r="R155" s="136"/>
      <c r="S155" s="143"/>
      <c r="T155" s="185"/>
      <c r="U155" s="186"/>
      <c r="V155" s="186"/>
      <c r="W155" s="186"/>
    </row>
    <row r="156" spans="1:23" x14ac:dyDescent="0.25">
      <c r="A156" s="87"/>
      <c r="B156" s="88"/>
      <c r="C156" s="76"/>
      <c r="D156" s="89"/>
      <c r="E156" s="89"/>
      <c r="F156" s="89"/>
      <c r="G156" s="89"/>
      <c r="J156" s="187"/>
      <c r="K156" s="131"/>
      <c r="L156" s="141"/>
      <c r="M156" s="188"/>
      <c r="N156" s="188"/>
      <c r="O156" s="188"/>
      <c r="P156" s="188"/>
      <c r="Q156" s="184"/>
      <c r="R156" s="136"/>
      <c r="S156" s="143"/>
      <c r="T156" s="185"/>
      <c r="U156" s="186"/>
      <c r="V156" s="186"/>
      <c r="W156" s="186"/>
    </row>
    <row r="157" spans="1:23" x14ac:dyDescent="0.25">
      <c r="A157" s="87"/>
      <c r="B157" s="88"/>
      <c r="C157" s="76"/>
      <c r="D157" s="89"/>
      <c r="E157" s="89"/>
      <c r="F157" s="89"/>
      <c r="G157" s="89"/>
      <c r="J157" s="187"/>
      <c r="K157" s="131"/>
      <c r="L157" s="141"/>
      <c r="M157" s="188"/>
      <c r="N157" s="188"/>
      <c r="O157" s="188"/>
      <c r="P157" s="188"/>
      <c r="Q157" s="184"/>
      <c r="R157" s="136"/>
      <c r="S157" s="143"/>
      <c r="T157" s="185"/>
      <c r="U157" s="186"/>
      <c r="V157" s="186"/>
      <c r="W157" s="186"/>
    </row>
    <row r="158" spans="1:23" x14ac:dyDescent="0.25">
      <c r="A158" s="87"/>
      <c r="B158" s="88"/>
      <c r="C158" s="76"/>
      <c r="D158" s="89"/>
      <c r="E158" s="89"/>
      <c r="F158" s="89"/>
      <c r="G158" s="89"/>
      <c r="J158" s="187"/>
      <c r="K158" s="131"/>
      <c r="L158" s="141"/>
      <c r="M158" s="188"/>
      <c r="N158" s="188"/>
      <c r="O158" s="188"/>
      <c r="P158" s="188"/>
      <c r="Q158" s="184"/>
      <c r="R158" s="136"/>
      <c r="S158" s="143"/>
      <c r="T158" s="185"/>
      <c r="U158" s="186"/>
      <c r="V158" s="186"/>
      <c r="W158" s="186"/>
    </row>
    <row r="159" spans="1:23" x14ac:dyDescent="0.25">
      <c r="A159" s="87"/>
      <c r="B159" s="88"/>
      <c r="C159" s="76"/>
      <c r="D159" s="89"/>
      <c r="E159" s="89"/>
      <c r="F159" s="89"/>
      <c r="G159" s="89"/>
      <c r="J159" s="187"/>
      <c r="K159" s="131"/>
      <c r="L159" s="141"/>
      <c r="M159" s="188"/>
      <c r="N159" s="188"/>
      <c r="O159" s="188"/>
      <c r="P159" s="188"/>
      <c r="Q159" s="184"/>
      <c r="R159" s="136"/>
      <c r="S159" s="143"/>
      <c r="T159" s="185"/>
      <c r="U159" s="186"/>
      <c r="V159" s="186"/>
      <c r="W159" s="186"/>
    </row>
    <row r="160" spans="1:23" x14ac:dyDescent="0.25">
      <c r="A160" s="87"/>
      <c r="B160" s="88"/>
      <c r="C160" s="76"/>
      <c r="D160" s="89"/>
      <c r="E160" s="89"/>
      <c r="F160" s="89"/>
      <c r="G160" s="89"/>
      <c r="J160" s="187"/>
      <c r="K160" s="131"/>
      <c r="L160" s="141"/>
      <c r="M160" s="188"/>
      <c r="N160" s="188"/>
      <c r="O160" s="188"/>
      <c r="P160" s="188"/>
      <c r="Q160" s="184"/>
      <c r="R160" s="136"/>
      <c r="S160" s="143"/>
      <c r="T160" s="185"/>
      <c r="U160" s="186"/>
      <c r="V160" s="186"/>
      <c r="W160" s="186"/>
    </row>
    <row r="161" spans="1:23" x14ac:dyDescent="0.25">
      <c r="A161" s="87"/>
      <c r="B161" s="88"/>
      <c r="C161" s="76"/>
      <c r="D161" s="89"/>
      <c r="E161" s="89"/>
      <c r="F161" s="89"/>
      <c r="G161" s="89"/>
      <c r="J161" s="187"/>
      <c r="K161" s="131"/>
      <c r="L161" s="141"/>
      <c r="M161" s="188"/>
      <c r="N161" s="188"/>
      <c r="O161" s="188"/>
      <c r="P161" s="188"/>
      <c r="Q161" s="184"/>
      <c r="R161" s="136"/>
      <c r="S161" s="143"/>
      <c r="T161" s="185"/>
      <c r="U161" s="186"/>
      <c r="V161" s="186"/>
      <c r="W161" s="186"/>
    </row>
    <row r="162" spans="1:23" x14ac:dyDescent="0.25">
      <c r="A162" s="87"/>
      <c r="B162" s="88"/>
      <c r="C162" s="76"/>
      <c r="D162" s="89"/>
      <c r="E162" s="89"/>
      <c r="F162" s="89"/>
      <c r="G162" s="89"/>
      <c r="J162" s="187"/>
      <c r="K162" s="131"/>
      <c r="L162" s="141"/>
      <c r="M162" s="188"/>
      <c r="N162" s="188"/>
      <c r="O162" s="188"/>
      <c r="P162" s="188"/>
      <c r="Q162" s="184"/>
      <c r="R162" s="136"/>
      <c r="S162" s="143"/>
      <c r="T162" s="185"/>
      <c r="U162" s="186"/>
      <c r="V162" s="186"/>
      <c r="W162" s="186"/>
    </row>
    <row r="163" spans="1:23" x14ac:dyDescent="0.25">
      <c r="A163" s="87"/>
      <c r="B163" s="88"/>
      <c r="C163" s="76"/>
      <c r="D163" s="89"/>
      <c r="E163" s="89"/>
      <c r="F163" s="89"/>
      <c r="G163" s="89"/>
      <c r="J163" s="187"/>
      <c r="K163" s="131"/>
      <c r="L163" s="141"/>
      <c r="M163" s="188"/>
      <c r="N163" s="188"/>
      <c r="O163" s="188"/>
      <c r="P163" s="188"/>
      <c r="Q163" s="184"/>
      <c r="R163" s="136"/>
      <c r="S163" s="143"/>
      <c r="T163" s="185"/>
      <c r="U163" s="186"/>
      <c r="V163" s="186"/>
      <c r="W163" s="186"/>
    </row>
    <row r="164" spans="1:23" x14ac:dyDescent="0.25">
      <c r="A164" s="87"/>
      <c r="B164" s="88"/>
      <c r="C164" s="76"/>
      <c r="D164" s="89"/>
      <c r="E164" s="89"/>
      <c r="F164" s="89"/>
      <c r="G164" s="89"/>
      <c r="J164" s="187"/>
      <c r="K164" s="131"/>
      <c r="L164" s="141"/>
      <c r="M164" s="188"/>
      <c r="N164" s="188"/>
      <c r="O164" s="188"/>
      <c r="P164" s="188"/>
      <c r="Q164" s="184"/>
      <c r="R164" s="136"/>
      <c r="S164" s="143"/>
      <c r="T164" s="185"/>
      <c r="U164" s="186"/>
      <c r="V164" s="186"/>
      <c r="W164" s="186"/>
    </row>
    <row r="165" spans="1:23" x14ac:dyDescent="0.25">
      <c r="A165" s="87"/>
      <c r="B165" s="88"/>
      <c r="C165" s="76"/>
      <c r="D165" s="89"/>
      <c r="E165" s="89"/>
      <c r="F165" s="89"/>
      <c r="G165" s="89"/>
      <c r="J165" s="187"/>
      <c r="K165" s="131"/>
      <c r="L165" s="141"/>
      <c r="M165" s="188"/>
      <c r="N165" s="188"/>
      <c r="O165" s="188"/>
      <c r="P165" s="188"/>
      <c r="Q165" s="184"/>
      <c r="R165" s="136"/>
      <c r="S165" s="143"/>
      <c r="T165" s="185"/>
      <c r="U165" s="186"/>
      <c r="V165" s="186"/>
      <c r="W165" s="186"/>
    </row>
    <row r="166" spans="1:23" x14ac:dyDescent="0.25">
      <c r="A166" s="87"/>
      <c r="B166" s="88"/>
      <c r="C166" s="76"/>
      <c r="D166" s="89"/>
      <c r="E166" s="89"/>
      <c r="F166" s="89"/>
      <c r="G166" s="89"/>
      <c r="J166" s="187"/>
      <c r="K166" s="131"/>
      <c r="L166" s="141"/>
      <c r="M166" s="188"/>
      <c r="N166" s="188"/>
      <c r="O166" s="188"/>
      <c r="P166" s="188"/>
      <c r="Q166" s="184"/>
      <c r="R166" s="136"/>
      <c r="S166" s="143"/>
      <c r="T166" s="185"/>
      <c r="U166" s="186"/>
      <c r="V166" s="186"/>
      <c r="W166" s="186"/>
    </row>
    <row r="167" spans="1:23" x14ac:dyDescent="0.25">
      <c r="A167" s="87"/>
      <c r="B167" s="88"/>
      <c r="C167" s="76"/>
      <c r="D167" s="89"/>
      <c r="E167" s="89"/>
      <c r="F167" s="89"/>
      <c r="G167" s="89"/>
      <c r="J167" s="187"/>
      <c r="K167" s="131"/>
      <c r="L167" s="141"/>
      <c r="M167" s="188"/>
      <c r="N167" s="188"/>
      <c r="O167" s="188"/>
      <c r="P167" s="188"/>
      <c r="Q167" s="184"/>
      <c r="R167" s="136"/>
      <c r="S167" s="143"/>
      <c r="T167" s="185"/>
      <c r="U167" s="186"/>
      <c r="V167" s="186"/>
      <c r="W167" s="186"/>
    </row>
    <row r="168" spans="1:23" x14ac:dyDescent="0.25">
      <c r="A168" s="87"/>
      <c r="B168" s="88"/>
      <c r="C168" s="76"/>
      <c r="D168" s="89"/>
      <c r="E168" s="89"/>
      <c r="F168" s="89"/>
      <c r="G168" s="89"/>
      <c r="J168" s="187"/>
      <c r="K168" s="131"/>
      <c r="L168" s="141"/>
      <c r="M168" s="188"/>
      <c r="N168" s="188"/>
      <c r="O168" s="188"/>
      <c r="P168" s="188"/>
      <c r="Q168" s="184"/>
      <c r="R168" s="136"/>
      <c r="S168" s="143"/>
      <c r="T168" s="185"/>
      <c r="U168" s="186"/>
      <c r="V168" s="186"/>
      <c r="W168" s="186"/>
    </row>
    <row r="169" spans="1:23" x14ac:dyDescent="0.25">
      <c r="A169" s="87"/>
      <c r="B169" s="88"/>
      <c r="C169" s="76"/>
      <c r="D169" s="89"/>
      <c r="E169" s="89"/>
      <c r="F169" s="89"/>
      <c r="G169" s="89"/>
      <c r="J169" s="187"/>
      <c r="K169" s="131"/>
      <c r="L169" s="141"/>
      <c r="M169" s="188"/>
      <c r="N169" s="188"/>
      <c r="O169" s="188"/>
      <c r="P169" s="188"/>
      <c r="Q169" s="184"/>
      <c r="R169" s="136"/>
      <c r="S169" s="143"/>
      <c r="T169" s="185"/>
      <c r="U169" s="186"/>
      <c r="V169" s="186"/>
      <c r="W169" s="186"/>
    </row>
    <row r="170" spans="1:23" x14ac:dyDescent="0.25">
      <c r="A170" s="87"/>
      <c r="B170" s="88"/>
      <c r="C170" s="76"/>
      <c r="D170" s="89"/>
      <c r="E170" s="89"/>
      <c r="F170" s="89"/>
      <c r="G170" s="89"/>
      <c r="J170" s="187"/>
      <c r="K170" s="131"/>
      <c r="L170" s="141"/>
      <c r="M170" s="188"/>
      <c r="N170" s="188"/>
      <c r="O170" s="188"/>
      <c r="P170" s="188"/>
      <c r="Q170" s="184"/>
      <c r="R170" s="136"/>
      <c r="S170" s="143"/>
      <c r="T170" s="185"/>
      <c r="U170" s="186"/>
      <c r="V170" s="186"/>
      <c r="W170" s="186"/>
    </row>
    <row r="171" spans="1:23" x14ac:dyDescent="0.25">
      <c r="A171" s="87"/>
      <c r="B171" s="88"/>
      <c r="C171" s="76"/>
      <c r="D171" s="89"/>
      <c r="E171" s="89"/>
      <c r="F171" s="89"/>
      <c r="G171" s="89"/>
      <c r="J171" s="187"/>
      <c r="K171" s="131"/>
      <c r="L171" s="141"/>
      <c r="M171" s="188"/>
      <c r="N171" s="188"/>
      <c r="O171" s="188"/>
      <c r="P171" s="188"/>
      <c r="Q171" s="184"/>
      <c r="R171" s="136"/>
      <c r="S171" s="143"/>
      <c r="T171" s="185"/>
      <c r="U171" s="186"/>
      <c r="V171" s="186"/>
      <c r="W171" s="186"/>
    </row>
    <row r="172" spans="1:23" x14ac:dyDescent="0.25">
      <c r="A172" s="87"/>
      <c r="B172" s="88"/>
      <c r="C172" s="76"/>
      <c r="D172" s="89"/>
      <c r="E172" s="89"/>
      <c r="F172" s="89"/>
      <c r="G172" s="89"/>
      <c r="J172" s="187"/>
      <c r="K172" s="131"/>
      <c r="L172" s="141"/>
      <c r="M172" s="188"/>
      <c r="N172" s="188"/>
      <c r="O172" s="188"/>
      <c r="P172" s="188"/>
      <c r="Q172" s="184"/>
      <c r="R172" s="136"/>
      <c r="S172" s="143"/>
      <c r="T172" s="185"/>
      <c r="U172" s="186"/>
      <c r="V172" s="186"/>
      <c r="W172" s="186"/>
    </row>
    <row r="173" spans="1:23" x14ac:dyDescent="0.25">
      <c r="A173" s="87"/>
      <c r="B173" s="88"/>
      <c r="C173" s="76"/>
      <c r="D173" s="89"/>
      <c r="E173" s="89"/>
      <c r="F173" s="89"/>
      <c r="G173" s="89"/>
      <c r="J173" s="187"/>
      <c r="K173" s="131"/>
      <c r="L173" s="141"/>
      <c r="M173" s="188"/>
      <c r="N173" s="188"/>
      <c r="O173" s="188"/>
      <c r="P173" s="188"/>
      <c r="Q173" s="184"/>
      <c r="R173" s="136"/>
      <c r="S173" s="143"/>
      <c r="T173" s="185"/>
      <c r="U173" s="186"/>
      <c r="V173" s="186"/>
      <c r="W173" s="186"/>
    </row>
    <row r="174" spans="1:23" x14ac:dyDescent="0.25">
      <c r="A174" s="87"/>
      <c r="B174" s="88"/>
      <c r="C174" s="76"/>
      <c r="D174" s="89"/>
      <c r="E174" s="89"/>
      <c r="F174" s="89"/>
      <c r="G174" s="89"/>
      <c r="J174" s="187"/>
      <c r="K174" s="131"/>
      <c r="L174" s="141"/>
      <c r="M174" s="188"/>
      <c r="N174" s="188"/>
      <c r="O174" s="188"/>
      <c r="P174" s="188"/>
      <c r="Q174" s="184"/>
      <c r="R174" s="136"/>
      <c r="S174" s="143"/>
      <c r="T174" s="185"/>
      <c r="U174" s="186"/>
      <c r="V174" s="186"/>
      <c r="W174" s="186"/>
    </row>
    <row r="175" spans="1:23" x14ac:dyDescent="0.25">
      <c r="A175" s="87"/>
      <c r="B175" s="88"/>
      <c r="C175" s="76"/>
      <c r="D175" s="89"/>
      <c r="E175" s="89"/>
      <c r="F175" s="89"/>
      <c r="G175" s="89"/>
      <c r="J175" s="187"/>
      <c r="K175" s="131"/>
      <c r="L175" s="141"/>
      <c r="M175" s="188"/>
      <c r="N175" s="188"/>
      <c r="O175" s="188"/>
      <c r="P175" s="188"/>
      <c r="Q175" s="184"/>
      <c r="R175" s="136"/>
      <c r="S175" s="143"/>
      <c r="T175" s="185"/>
      <c r="U175" s="186"/>
      <c r="V175" s="186"/>
      <c r="W175" s="186"/>
    </row>
    <row r="176" spans="1:23" x14ac:dyDescent="0.25">
      <c r="A176" s="87"/>
      <c r="B176" s="88"/>
      <c r="C176" s="76"/>
      <c r="D176" s="89"/>
      <c r="E176" s="89"/>
      <c r="F176" s="89"/>
      <c r="G176" s="89"/>
      <c r="J176" s="187"/>
      <c r="K176" s="131"/>
      <c r="L176" s="141"/>
      <c r="M176" s="188"/>
      <c r="N176" s="188"/>
      <c r="O176" s="188"/>
      <c r="P176" s="188"/>
      <c r="Q176" s="184"/>
      <c r="R176" s="136"/>
      <c r="S176" s="143"/>
      <c r="T176" s="185"/>
      <c r="U176" s="186"/>
      <c r="V176" s="186"/>
      <c r="W176" s="186"/>
    </row>
    <row r="177" spans="1:23" x14ac:dyDescent="0.25">
      <c r="A177" s="87"/>
      <c r="B177" s="88"/>
      <c r="C177" s="76"/>
      <c r="D177" s="89"/>
      <c r="E177" s="89"/>
      <c r="F177" s="89"/>
      <c r="G177" s="89"/>
      <c r="J177" s="187"/>
      <c r="K177" s="131"/>
      <c r="L177" s="141"/>
      <c r="M177" s="188"/>
      <c r="N177" s="188"/>
      <c r="O177" s="188"/>
      <c r="P177" s="188"/>
      <c r="Q177" s="184"/>
      <c r="R177" s="136"/>
      <c r="S177" s="143"/>
      <c r="T177" s="185"/>
      <c r="U177" s="186"/>
      <c r="V177" s="186"/>
      <c r="W177" s="186"/>
    </row>
    <row r="178" spans="1:23" x14ac:dyDescent="0.25">
      <c r="A178" s="87"/>
      <c r="B178" s="88"/>
      <c r="C178" s="76"/>
      <c r="D178" s="89"/>
      <c r="E178" s="89"/>
      <c r="F178" s="89"/>
      <c r="G178" s="89"/>
      <c r="J178" s="187"/>
      <c r="K178" s="131"/>
      <c r="L178" s="141"/>
      <c r="M178" s="188"/>
      <c r="N178" s="188"/>
      <c r="O178" s="188"/>
      <c r="P178" s="188"/>
      <c r="Q178" s="184"/>
      <c r="R178" s="136"/>
      <c r="S178" s="143"/>
      <c r="T178" s="185"/>
      <c r="U178" s="186"/>
      <c r="V178" s="186"/>
      <c r="W178" s="186"/>
    </row>
    <row r="179" spans="1:23" x14ac:dyDescent="0.25">
      <c r="A179" s="87"/>
      <c r="B179" s="88"/>
      <c r="C179" s="76"/>
      <c r="D179" s="89"/>
      <c r="E179" s="89"/>
      <c r="F179" s="89"/>
      <c r="G179" s="89"/>
      <c r="J179" s="187"/>
      <c r="K179" s="131"/>
      <c r="L179" s="141"/>
      <c r="M179" s="188"/>
      <c r="N179" s="188"/>
      <c r="O179" s="188"/>
      <c r="P179" s="188"/>
      <c r="Q179" s="184"/>
      <c r="R179" s="136"/>
      <c r="S179" s="143"/>
      <c r="T179" s="185"/>
      <c r="U179" s="186"/>
      <c r="V179" s="186"/>
      <c r="W179" s="186"/>
    </row>
    <row r="180" spans="1:23" x14ac:dyDescent="0.25">
      <c r="A180" s="87"/>
      <c r="B180" s="88"/>
      <c r="C180" s="76"/>
      <c r="D180" s="89"/>
      <c r="E180" s="89"/>
      <c r="F180" s="89"/>
      <c r="G180" s="89"/>
      <c r="J180" s="187"/>
      <c r="K180" s="131"/>
      <c r="L180" s="141"/>
      <c r="M180" s="188"/>
      <c r="N180" s="188"/>
      <c r="O180" s="188"/>
      <c r="P180" s="188"/>
      <c r="Q180" s="184"/>
      <c r="R180" s="136"/>
      <c r="S180" s="143"/>
      <c r="T180" s="185"/>
      <c r="U180" s="186"/>
      <c r="V180" s="186"/>
      <c r="W180" s="186"/>
    </row>
    <row r="181" spans="1:23" x14ac:dyDescent="0.25">
      <c r="A181" s="87"/>
      <c r="B181" s="88"/>
      <c r="C181" s="76"/>
      <c r="D181" s="89"/>
      <c r="E181" s="89"/>
      <c r="F181" s="89"/>
      <c r="G181" s="89"/>
      <c r="J181" s="187"/>
      <c r="K181" s="131"/>
      <c r="L181" s="141"/>
      <c r="M181" s="188"/>
      <c r="N181" s="188"/>
      <c r="O181" s="188"/>
      <c r="P181" s="188"/>
      <c r="Q181" s="184"/>
      <c r="R181" s="136"/>
      <c r="S181" s="143"/>
      <c r="T181" s="185"/>
      <c r="U181" s="186"/>
      <c r="V181" s="186"/>
      <c r="W181" s="186"/>
    </row>
    <row r="182" spans="1:23" x14ac:dyDescent="0.25">
      <c r="A182" s="87"/>
      <c r="B182" s="88"/>
      <c r="C182" s="76"/>
      <c r="D182" s="89"/>
      <c r="E182" s="89"/>
      <c r="F182" s="89"/>
      <c r="G182" s="89"/>
      <c r="J182" s="187"/>
      <c r="K182" s="131"/>
      <c r="L182" s="141"/>
      <c r="M182" s="188"/>
      <c r="N182" s="188"/>
      <c r="O182" s="188"/>
      <c r="P182" s="188"/>
      <c r="Q182" s="184"/>
      <c r="R182" s="136"/>
      <c r="S182" s="143"/>
      <c r="T182" s="185"/>
      <c r="U182" s="186"/>
      <c r="V182" s="186"/>
      <c r="W182" s="186"/>
    </row>
    <row r="183" spans="1:23" x14ac:dyDescent="0.25">
      <c r="A183" s="87"/>
      <c r="B183" s="88"/>
      <c r="C183" s="76"/>
      <c r="D183" s="89"/>
      <c r="E183" s="89"/>
      <c r="F183" s="89"/>
      <c r="G183" s="89"/>
      <c r="J183" s="187"/>
      <c r="K183" s="131"/>
      <c r="L183" s="141"/>
      <c r="M183" s="188"/>
      <c r="N183" s="188"/>
      <c r="O183" s="188"/>
      <c r="P183" s="188"/>
      <c r="Q183" s="184"/>
      <c r="R183" s="136"/>
      <c r="S183" s="143"/>
      <c r="T183" s="185"/>
      <c r="U183" s="186"/>
      <c r="V183" s="186"/>
      <c r="W183" s="186"/>
    </row>
    <row r="184" spans="1:23" x14ac:dyDescent="0.25">
      <c r="A184" s="87"/>
      <c r="B184" s="88"/>
      <c r="C184" s="76"/>
      <c r="D184" s="89"/>
      <c r="E184" s="89"/>
      <c r="F184" s="89"/>
      <c r="G184" s="89"/>
      <c r="J184" s="187"/>
      <c r="K184" s="131"/>
      <c r="L184" s="141"/>
      <c r="M184" s="188"/>
      <c r="N184" s="188"/>
      <c r="O184" s="188"/>
      <c r="P184" s="188"/>
      <c r="Q184" s="184"/>
      <c r="R184" s="136"/>
      <c r="S184" s="143"/>
      <c r="T184" s="185"/>
      <c r="U184" s="186"/>
      <c r="V184" s="186"/>
      <c r="W184" s="186"/>
    </row>
    <row r="185" spans="1:23" x14ac:dyDescent="0.25">
      <c r="A185" s="87"/>
      <c r="B185" s="88"/>
      <c r="C185" s="76"/>
      <c r="D185" s="89"/>
      <c r="E185" s="89"/>
      <c r="F185" s="89"/>
      <c r="G185" s="89"/>
      <c r="J185" s="187"/>
      <c r="K185" s="131"/>
      <c r="L185" s="141"/>
      <c r="M185" s="188"/>
      <c r="N185" s="188"/>
      <c r="O185" s="188"/>
      <c r="P185" s="188"/>
      <c r="Q185" s="184"/>
      <c r="R185" s="136"/>
      <c r="S185" s="143"/>
      <c r="T185" s="185"/>
      <c r="U185" s="186"/>
      <c r="V185" s="186"/>
      <c r="W185" s="186"/>
    </row>
    <row r="186" spans="1:23" x14ac:dyDescent="0.25">
      <c r="A186" s="87"/>
      <c r="B186" s="88"/>
      <c r="C186" s="76"/>
      <c r="D186" s="89"/>
      <c r="E186" s="89"/>
      <c r="F186" s="89"/>
      <c r="G186" s="89"/>
      <c r="J186" s="187"/>
      <c r="K186" s="131"/>
      <c r="L186" s="141"/>
      <c r="M186" s="188"/>
      <c r="N186" s="188"/>
      <c r="O186" s="188"/>
      <c r="P186" s="188"/>
      <c r="Q186" s="184"/>
      <c r="R186" s="136"/>
      <c r="S186" s="143"/>
      <c r="T186" s="185"/>
      <c r="U186" s="186"/>
      <c r="V186" s="186"/>
      <c r="W186" s="186"/>
    </row>
    <row r="187" spans="1:23" x14ac:dyDescent="0.25">
      <c r="A187" s="87"/>
      <c r="B187" s="88"/>
      <c r="C187" s="76"/>
      <c r="D187" s="89"/>
      <c r="E187" s="89"/>
      <c r="F187" s="89"/>
      <c r="G187" s="89"/>
      <c r="J187" s="187"/>
      <c r="K187" s="131"/>
      <c r="L187" s="141"/>
      <c r="M187" s="188"/>
      <c r="N187" s="188"/>
      <c r="O187" s="188"/>
      <c r="P187" s="188"/>
      <c r="Q187" s="184"/>
      <c r="R187" s="136"/>
      <c r="S187" s="143"/>
      <c r="T187" s="185"/>
      <c r="U187" s="186"/>
      <c r="V187" s="186"/>
      <c r="W187" s="186"/>
    </row>
    <row r="188" spans="1:23" x14ac:dyDescent="0.25">
      <c r="A188" s="87"/>
      <c r="B188" s="88"/>
      <c r="C188" s="76"/>
      <c r="D188" s="89"/>
      <c r="E188" s="89"/>
      <c r="F188" s="89"/>
      <c r="G188" s="89"/>
      <c r="J188" s="187"/>
      <c r="K188" s="131"/>
      <c r="L188" s="141"/>
      <c r="M188" s="188"/>
      <c r="N188" s="188"/>
      <c r="O188" s="188"/>
      <c r="P188" s="188"/>
      <c r="Q188" s="184"/>
      <c r="R188" s="136"/>
      <c r="S188" s="143"/>
      <c r="T188" s="185"/>
      <c r="U188" s="186"/>
      <c r="V188" s="186"/>
      <c r="W188" s="186"/>
    </row>
    <row r="189" spans="1:23" x14ac:dyDescent="0.25">
      <c r="A189" s="87"/>
      <c r="B189" s="88"/>
      <c r="C189" s="76"/>
      <c r="D189" s="89"/>
      <c r="E189" s="89"/>
      <c r="F189" s="89"/>
      <c r="G189" s="89"/>
      <c r="J189" s="187"/>
      <c r="K189" s="131"/>
      <c r="L189" s="141"/>
      <c r="M189" s="188"/>
      <c r="N189" s="188"/>
      <c r="O189" s="188"/>
      <c r="P189" s="188"/>
      <c r="Q189" s="184"/>
      <c r="R189" s="136"/>
      <c r="S189" s="143"/>
      <c r="T189" s="185"/>
      <c r="U189" s="186"/>
      <c r="V189" s="186"/>
      <c r="W189" s="186"/>
    </row>
    <row r="190" spans="1:23" x14ac:dyDescent="0.25">
      <c r="A190" s="87"/>
      <c r="B190" s="88"/>
      <c r="C190" s="76"/>
      <c r="D190" s="89"/>
      <c r="E190" s="89"/>
      <c r="F190" s="89"/>
      <c r="G190" s="89"/>
      <c r="J190" s="187"/>
      <c r="K190" s="131"/>
      <c r="L190" s="141"/>
      <c r="M190" s="188"/>
      <c r="N190" s="188"/>
      <c r="O190" s="188"/>
      <c r="P190" s="188"/>
      <c r="Q190" s="184"/>
      <c r="R190" s="136"/>
      <c r="S190" s="143"/>
      <c r="T190" s="185"/>
      <c r="U190" s="186"/>
      <c r="V190" s="186"/>
      <c r="W190" s="186"/>
    </row>
    <row r="191" spans="1:23" x14ac:dyDescent="0.25">
      <c r="A191" s="87"/>
      <c r="B191" s="88"/>
      <c r="C191" s="76"/>
      <c r="D191" s="89"/>
      <c r="E191" s="89"/>
      <c r="F191" s="89"/>
      <c r="G191" s="89"/>
      <c r="J191" s="187"/>
      <c r="K191" s="131"/>
      <c r="L191" s="141"/>
      <c r="M191" s="188"/>
      <c r="N191" s="188"/>
      <c r="O191" s="188"/>
      <c r="P191" s="188"/>
      <c r="Q191" s="184"/>
      <c r="R191" s="136"/>
      <c r="S191" s="143"/>
      <c r="T191" s="185"/>
      <c r="U191" s="186"/>
      <c r="V191" s="186"/>
      <c r="W191" s="186"/>
    </row>
    <row r="192" spans="1:23" x14ac:dyDescent="0.25">
      <c r="A192" s="87"/>
      <c r="B192" s="88"/>
      <c r="C192" s="76"/>
      <c r="D192" s="89"/>
      <c r="E192" s="89"/>
      <c r="F192" s="89"/>
      <c r="G192" s="89"/>
      <c r="J192" s="187"/>
      <c r="K192" s="131"/>
      <c r="L192" s="141"/>
      <c r="M192" s="188"/>
      <c r="N192" s="188"/>
      <c r="O192" s="188"/>
      <c r="P192" s="188"/>
      <c r="Q192" s="184"/>
      <c r="R192" s="136"/>
      <c r="S192" s="143"/>
      <c r="T192" s="185"/>
      <c r="U192" s="186"/>
      <c r="V192" s="186"/>
      <c r="W192" s="186"/>
    </row>
    <row r="193" spans="1:23" x14ac:dyDescent="0.25">
      <c r="A193" s="87"/>
      <c r="B193" s="88"/>
      <c r="C193" s="76"/>
      <c r="D193" s="89"/>
      <c r="E193" s="89"/>
      <c r="F193" s="89"/>
      <c r="G193" s="89"/>
      <c r="J193" s="187"/>
      <c r="K193" s="131"/>
      <c r="L193" s="141"/>
      <c r="M193" s="188"/>
      <c r="N193" s="188"/>
      <c r="O193" s="188"/>
      <c r="P193" s="188"/>
      <c r="Q193" s="184"/>
      <c r="R193" s="136"/>
      <c r="S193" s="143"/>
      <c r="T193" s="185"/>
      <c r="U193" s="186"/>
      <c r="V193" s="186"/>
      <c r="W193" s="186"/>
    </row>
    <row r="194" spans="1:23" x14ac:dyDescent="0.25">
      <c r="A194" s="87"/>
      <c r="B194" s="88"/>
      <c r="C194" s="76"/>
      <c r="D194" s="89"/>
      <c r="E194" s="89"/>
      <c r="F194" s="89"/>
      <c r="G194" s="89"/>
      <c r="J194" s="187"/>
      <c r="K194" s="131"/>
      <c r="L194" s="141"/>
      <c r="M194" s="188"/>
      <c r="N194" s="188"/>
      <c r="O194" s="188"/>
      <c r="P194" s="188"/>
      <c r="Q194" s="184"/>
      <c r="R194" s="136"/>
      <c r="S194" s="143"/>
      <c r="T194" s="185"/>
      <c r="U194" s="186"/>
      <c r="V194" s="186"/>
      <c r="W194" s="186"/>
    </row>
    <row r="195" spans="1:23" x14ac:dyDescent="0.25">
      <c r="A195" s="87"/>
      <c r="B195" s="88"/>
      <c r="C195" s="76"/>
      <c r="D195" s="89"/>
      <c r="E195" s="89"/>
      <c r="F195" s="89"/>
      <c r="G195" s="89"/>
      <c r="J195" s="187"/>
      <c r="K195" s="131"/>
      <c r="L195" s="141"/>
      <c r="M195" s="188"/>
      <c r="N195" s="188"/>
      <c r="O195" s="188"/>
      <c r="P195" s="188"/>
      <c r="Q195" s="184"/>
      <c r="R195" s="136"/>
      <c r="S195" s="143"/>
      <c r="T195" s="185"/>
      <c r="U195" s="186"/>
      <c r="V195" s="186"/>
      <c r="W195" s="186"/>
    </row>
    <row r="196" spans="1:23" x14ac:dyDescent="0.25">
      <c r="A196" s="87"/>
      <c r="B196" s="88"/>
      <c r="C196" s="76"/>
      <c r="D196" s="89"/>
      <c r="E196" s="89"/>
      <c r="F196" s="89"/>
      <c r="G196" s="89"/>
      <c r="J196" s="187"/>
      <c r="K196" s="131"/>
      <c r="L196" s="141"/>
      <c r="M196" s="188"/>
      <c r="N196" s="188"/>
      <c r="O196" s="188"/>
      <c r="P196" s="188"/>
      <c r="Q196" s="184"/>
      <c r="R196" s="136"/>
      <c r="S196" s="143"/>
      <c r="T196" s="185"/>
      <c r="U196" s="186"/>
      <c r="V196" s="186"/>
      <c r="W196" s="186"/>
    </row>
    <row r="197" spans="1:23" x14ac:dyDescent="0.25">
      <c r="A197" s="87"/>
      <c r="B197" s="88"/>
      <c r="C197" s="76"/>
      <c r="D197" s="89"/>
      <c r="E197" s="89"/>
      <c r="F197" s="89"/>
      <c r="G197" s="89"/>
      <c r="J197" s="187"/>
      <c r="K197" s="131"/>
      <c r="L197" s="141"/>
      <c r="M197" s="188"/>
      <c r="N197" s="188"/>
      <c r="O197" s="188"/>
      <c r="P197" s="188"/>
      <c r="Q197" s="184"/>
      <c r="R197" s="136"/>
      <c r="S197" s="143"/>
      <c r="T197" s="185"/>
      <c r="U197" s="186"/>
      <c r="V197" s="186"/>
      <c r="W197" s="186"/>
    </row>
    <row r="198" spans="1:23" x14ac:dyDescent="0.25">
      <c r="A198" s="87"/>
      <c r="B198" s="88"/>
      <c r="C198" s="76"/>
      <c r="D198" s="89"/>
      <c r="E198" s="89"/>
      <c r="F198" s="89"/>
      <c r="G198" s="89"/>
      <c r="J198" s="187"/>
      <c r="K198" s="131"/>
      <c r="L198" s="141"/>
      <c r="M198" s="188"/>
      <c r="N198" s="188"/>
      <c r="O198" s="188"/>
      <c r="P198" s="188"/>
      <c r="Q198" s="184"/>
      <c r="R198" s="136"/>
      <c r="S198" s="143"/>
      <c r="T198" s="185"/>
      <c r="U198" s="186"/>
      <c r="V198" s="186"/>
      <c r="W198" s="186"/>
    </row>
    <row r="199" spans="1:23" x14ac:dyDescent="0.25">
      <c r="A199" s="87"/>
      <c r="B199" s="88"/>
      <c r="C199" s="76"/>
      <c r="D199" s="89"/>
      <c r="E199" s="89"/>
      <c r="F199" s="89"/>
      <c r="G199" s="89"/>
      <c r="J199" s="187"/>
      <c r="K199" s="131"/>
      <c r="L199" s="141"/>
      <c r="M199" s="188"/>
      <c r="N199" s="188"/>
      <c r="O199" s="188"/>
      <c r="P199" s="188"/>
      <c r="Q199" s="184"/>
      <c r="R199" s="136"/>
      <c r="S199" s="143"/>
      <c r="T199" s="185"/>
      <c r="U199" s="186"/>
      <c r="V199" s="186"/>
      <c r="W199" s="186"/>
    </row>
    <row r="200" spans="1:23" x14ac:dyDescent="0.25">
      <c r="A200" s="87"/>
      <c r="B200" s="88"/>
      <c r="C200" s="76"/>
      <c r="D200" s="89"/>
      <c r="E200" s="89"/>
      <c r="F200" s="89"/>
      <c r="G200" s="89"/>
      <c r="J200" s="187"/>
      <c r="K200" s="131"/>
      <c r="L200" s="141"/>
      <c r="M200" s="188"/>
      <c r="N200" s="188"/>
      <c r="O200" s="188"/>
      <c r="P200" s="188"/>
      <c r="Q200" s="184"/>
      <c r="R200" s="136"/>
      <c r="S200" s="143"/>
      <c r="T200" s="185"/>
      <c r="U200" s="186"/>
      <c r="V200" s="186"/>
      <c r="W200" s="186"/>
    </row>
    <row r="201" spans="1:23" x14ac:dyDescent="0.25">
      <c r="A201" s="87"/>
      <c r="B201" s="88"/>
      <c r="C201" s="76"/>
      <c r="D201" s="89"/>
      <c r="E201" s="89"/>
      <c r="F201" s="89"/>
      <c r="G201" s="89"/>
      <c r="J201" s="187"/>
      <c r="K201" s="131"/>
      <c r="L201" s="141"/>
      <c r="M201" s="188"/>
      <c r="N201" s="188"/>
      <c r="O201" s="188"/>
      <c r="P201" s="188"/>
      <c r="Q201" s="184"/>
      <c r="R201" s="136"/>
      <c r="S201" s="143"/>
      <c r="T201" s="185"/>
      <c r="U201" s="186"/>
      <c r="V201" s="186"/>
      <c r="W201" s="186"/>
    </row>
    <row r="202" spans="1:23" x14ac:dyDescent="0.25">
      <c r="A202" s="87"/>
      <c r="B202" s="88"/>
      <c r="C202" s="76"/>
      <c r="D202" s="89"/>
      <c r="E202" s="89"/>
      <c r="F202" s="89"/>
      <c r="G202" s="89"/>
      <c r="J202" s="187"/>
      <c r="K202" s="131"/>
      <c r="L202" s="141"/>
      <c r="M202" s="188"/>
      <c r="N202" s="188"/>
      <c r="O202" s="188"/>
      <c r="P202" s="188"/>
      <c r="Q202" s="184"/>
      <c r="R202" s="136"/>
      <c r="S202" s="143"/>
      <c r="T202" s="185"/>
      <c r="U202" s="186"/>
      <c r="V202" s="186"/>
      <c r="W202" s="186"/>
    </row>
    <row r="203" spans="1:23" x14ac:dyDescent="0.25">
      <c r="A203" s="87"/>
      <c r="B203" s="88"/>
      <c r="C203" s="76"/>
      <c r="D203" s="89"/>
      <c r="E203" s="89"/>
      <c r="F203" s="89"/>
      <c r="G203" s="89"/>
      <c r="J203" s="187"/>
      <c r="K203" s="131"/>
      <c r="L203" s="141"/>
      <c r="M203" s="188"/>
      <c r="N203" s="188"/>
      <c r="O203" s="188"/>
      <c r="P203" s="188"/>
      <c r="Q203" s="184"/>
      <c r="R203" s="136"/>
      <c r="S203" s="143"/>
      <c r="T203" s="185"/>
      <c r="U203" s="186"/>
      <c r="V203" s="186"/>
      <c r="W203" s="186"/>
    </row>
    <row r="204" spans="1:23" x14ac:dyDescent="0.25">
      <c r="A204" s="87"/>
      <c r="B204" s="88"/>
      <c r="C204" s="76"/>
      <c r="D204" s="89"/>
      <c r="E204" s="89"/>
      <c r="F204" s="89"/>
      <c r="G204" s="89"/>
      <c r="J204" s="187"/>
      <c r="K204" s="131"/>
      <c r="L204" s="141"/>
      <c r="M204" s="188"/>
      <c r="N204" s="188"/>
      <c r="O204" s="188"/>
      <c r="P204" s="188"/>
      <c r="Q204" s="184"/>
      <c r="R204" s="136"/>
      <c r="S204" s="143"/>
      <c r="T204" s="185"/>
      <c r="U204" s="186"/>
      <c r="V204" s="186"/>
      <c r="W204" s="186"/>
    </row>
    <row r="205" spans="1:23" x14ac:dyDescent="0.25">
      <c r="A205" s="87"/>
      <c r="B205" s="88"/>
      <c r="C205" s="76"/>
      <c r="D205" s="89"/>
      <c r="E205" s="89"/>
      <c r="F205" s="89"/>
      <c r="G205" s="89"/>
      <c r="J205" s="187"/>
      <c r="K205" s="131"/>
      <c r="L205" s="141"/>
      <c r="M205" s="188"/>
      <c r="N205" s="188"/>
      <c r="O205" s="188"/>
      <c r="P205" s="188"/>
      <c r="Q205" s="184"/>
      <c r="R205" s="136"/>
      <c r="S205" s="143"/>
      <c r="T205" s="185"/>
      <c r="U205" s="186"/>
      <c r="V205" s="186"/>
      <c r="W205" s="186"/>
    </row>
    <row r="206" spans="1:23" x14ac:dyDescent="0.25">
      <c r="A206" s="87"/>
      <c r="B206" s="88"/>
      <c r="C206" s="76"/>
      <c r="D206" s="89"/>
      <c r="E206" s="89"/>
      <c r="F206" s="89"/>
      <c r="G206" s="89"/>
      <c r="J206" s="187"/>
      <c r="K206" s="131"/>
      <c r="L206" s="141"/>
      <c r="M206" s="188"/>
      <c r="N206" s="188"/>
      <c r="O206" s="188"/>
      <c r="P206" s="188"/>
      <c r="Q206" s="184"/>
      <c r="R206" s="136"/>
      <c r="S206" s="143"/>
      <c r="T206" s="185"/>
      <c r="U206" s="186"/>
      <c r="V206" s="186"/>
      <c r="W206" s="186"/>
    </row>
    <row r="207" spans="1:23" x14ac:dyDescent="0.25">
      <c r="A207" s="87"/>
      <c r="B207" s="88"/>
      <c r="C207" s="76"/>
      <c r="D207" s="89"/>
      <c r="E207" s="89"/>
      <c r="F207" s="89"/>
      <c r="G207" s="89"/>
      <c r="J207" s="187"/>
      <c r="K207" s="131"/>
      <c r="L207" s="141"/>
      <c r="M207" s="188"/>
      <c r="N207" s="188"/>
      <c r="O207" s="188"/>
      <c r="P207" s="188"/>
      <c r="Q207" s="184"/>
      <c r="R207" s="136"/>
      <c r="S207" s="143"/>
      <c r="T207" s="185"/>
      <c r="U207" s="186"/>
      <c r="V207" s="186"/>
      <c r="W207" s="186"/>
    </row>
    <row r="208" spans="1:23" x14ac:dyDescent="0.25">
      <c r="A208" s="87"/>
      <c r="B208" s="88"/>
      <c r="C208" s="76"/>
      <c r="D208" s="89"/>
      <c r="E208" s="89"/>
      <c r="F208" s="89"/>
      <c r="G208" s="89"/>
      <c r="J208" s="187"/>
      <c r="K208" s="131"/>
      <c r="L208" s="141"/>
      <c r="M208" s="188"/>
      <c r="N208" s="188"/>
      <c r="O208" s="188"/>
      <c r="P208" s="188"/>
      <c r="Q208" s="184"/>
      <c r="R208" s="136"/>
      <c r="S208" s="143"/>
      <c r="T208" s="185"/>
      <c r="U208" s="186"/>
      <c r="V208" s="186"/>
      <c r="W208" s="186"/>
    </row>
    <row r="209" spans="1:23" x14ac:dyDescent="0.25">
      <c r="A209" s="87"/>
      <c r="B209" s="88"/>
      <c r="C209" s="76"/>
      <c r="D209" s="89"/>
      <c r="E209" s="89"/>
      <c r="F209" s="89"/>
      <c r="G209" s="89"/>
      <c r="J209" s="187"/>
      <c r="K209" s="131"/>
      <c r="L209" s="141"/>
      <c r="M209" s="188"/>
      <c r="N209" s="188"/>
      <c r="O209" s="188"/>
      <c r="P209" s="188"/>
      <c r="Q209" s="184"/>
      <c r="R209" s="136"/>
      <c r="S209" s="143"/>
      <c r="T209" s="185"/>
      <c r="U209" s="186"/>
      <c r="V209" s="186"/>
      <c r="W209" s="186"/>
    </row>
    <row r="210" spans="1:23" x14ac:dyDescent="0.25">
      <c r="A210" s="87"/>
      <c r="B210" s="88"/>
      <c r="C210" s="76"/>
      <c r="D210" s="89"/>
      <c r="E210" s="89"/>
      <c r="F210" s="89"/>
      <c r="G210" s="89"/>
      <c r="J210" s="187"/>
      <c r="K210" s="131"/>
      <c r="L210" s="141"/>
      <c r="M210" s="188"/>
      <c r="N210" s="188"/>
      <c r="O210" s="188"/>
      <c r="P210" s="188"/>
      <c r="Q210" s="184"/>
      <c r="R210" s="136"/>
      <c r="S210" s="143"/>
      <c r="T210" s="185"/>
      <c r="U210" s="186"/>
      <c r="V210" s="186"/>
      <c r="W210" s="186"/>
    </row>
    <row r="211" spans="1:23" x14ac:dyDescent="0.25">
      <c r="A211" s="87"/>
      <c r="B211" s="88"/>
      <c r="C211" s="76"/>
      <c r="D211" s="89"/>
      <c r="E211" s="89"/>
      <c r="F211" s="89"/>
      <c r="G211" s="89"/>
      <c r="J211" s="187"/>
      <c r="K211" s="131"/>
      <c r="L211" s="141"/>
      <c r="M211" s="188"/>
      <c r="N211" s="188"/>
      <c r="O211" s="188"/>
      <c r="P211" s="188"/>
      <c r="Q211" s="184"/>
      <c r="R211" s="136"/>
      <c r="S211" s="143"/>
      <c r="T211" s="185"/>
      <c r="U211" s="186"/>
      <c r="V211" s="186"/>
      <c r="W211" s="186"/>
    </row>
    <row r="212" spans="1:23" x14ac:dyDescent="0.25">
      <c r="A212" s="87"/>
      <c r="B212" s="88"/>
      <c r="C212" s="76"/>
      <c r="D212" s="89"/>
      <c r="E212" s="89"/>
      <c r="F212" s="89"/>
      <c r="G212" s="89"/>
      <c r="J212" s="187"/>
      <c r="K212" s="131"/>
      <c r="L212" s="141"/>
      <c r="M212" s="188"/>
      <c r="N212" s="188"/>
      <c r="O212" s="188"/>
      <c r="P212" s="188"/>
      <c r="Q212" s="184"/>
      <c r="R212" s="136"/>
      <c r="S212" s="143"/>
      <c r="T212" s="185"/>
      <c r="U212" s="186"/>
      <c r="V212" s="186"/>
      <c r="W212" s="186"/>
    </row>
    <row r="213" spans="1:23" x14ac:dyDescent="0.25">
      <c r="A213" s="87"/>
      <c r="B213" s="88"/>
      <c r="C213" s="76"/>
      <c r="D213" s="89"/>
      <c r="E213" s="89"/>
      <c r="F213" s="89"/>
      <c r="G213" s="89"/>
      <c r="J213" s="187"/>
      <c r="K213" s="131"/>
      <c r="L213" s="141"/>
      <c r="M213" s="188"/>
      <c r="N213" s="188"/>
      <c r="O213" s="188"/>
      <c r="P213" s="188"/>
      <c r="Q213" s="184"/>
      <c r="R213" s="136"/>
      <c r="S213" s="143"/>
      <c r="T213" s="185"/>
      <c r="U213" s="186"/>
      <c r="V213" s="186"/>
      <c r="W213" s="186"/>
    </row>
    <row r="214" spans="1:23" x14ac:dyDescent="0.25">
      <c r="A214" s="87"/>
      <c r="B214" s="88"/>
      <c r="C214" s="76"/>
      <c r="D214" s="89"/>
      <c r="E214" s="89"/>
      <c r="F214" s="89"/>
      <c r="G214" s="89"/>
      <c r="J214" s="187"/>
      <c r="K214" s="131"/>
      <c r="L214" s="141"/>
      <c r="M214" s="188"/>
      <c r="N214" s="188"/>
      <c r="O214" s="188"/>
      <c r="P214" s="188"/>
      <c r="Q214" s="184"/>
      <c r="R214" s="136"/>
      <c r="S214" s="143"/>
      <c r="T214" s="185"/>
      <c r="U214" s="186"/>
      <c r="V214" s="186"/>
      <c r="W214" s="186"/>
    </row>
    <row r="215" spans="1:23" x14ac:dyDescent="0.25">
      <c r="A215" s="87"/>
      <c r="B215" s="88"/>
      <c r="C215" s="76"/>
      <c r="D215" s="89"/>
      <c r="E215" s="89"/>
      <c r="F215" s="89"/>
      <c r="G215" s="89"/>
      <c r="J215" s="187"/>
      <c r="K215" s="131"/>
      <c r="L215" s="141"/>
      <c r="M215" s="188"/>
      <c r="N215" s="188"/>
      <c r="O215" s="188"/>
      <c r="P215" s="188"/>
      <c r="Q215" s="184"/>
      <c r="R215" s="136"/>
      <c r="S215" s="143"/>
      <c r="T215" s="185"/>
      <c r="U215" s="186"/>
      <c r="V215" s="186"/>
      <c r="W215" s="186"/>
    </row>
    <row r="216" spans="1:23" x14ac:dyDescent="0.25">
      <c r="A216" s="87"/>
      <c r="B216" s="88"/>
      <c r="C216" s="76"/>
      <c r="D216" s="89"/>
      <c r="E216" s="89"/>
      <c r="F216" s="89"/>
      <c r="G216" s="89"/>
      <c r="J216" s="187"/>
      <c r="K216" s="131"/>
      <c r="L216" s="141"/>
      <c r="M216" s="188"/>
      <c r="N216" s="188"/>
      <c r="O216" s="188"/>
      <c r="P216" s="188"/>
      <c r="Q216" s="184"/>
      <c r="R216" s="136"/>
      <c r="S216" s="143"/>
      <c r="T216" s="185"/>
      <c r="U216" s="186"/>
      <c r="V216" s="186"/>
      <c r="W216" s="186"/>
    </row>
    <row r="217" spans="1:23" x14ac:dyDescent="0.25">
      <c r="A217" s="87"/>
      <c r="B217" s="88"/>
      <c r="C217" s="76"/>
      <c r="D217" s="89"/>
      <c r="E217" s="89"/>
      <c r="F217" s="89"/>
      <c r="G217" s="89"/>
      <c r="J217" s="187"/>
      <c r="K217" s="131"/>
      <c r="L217" s="141"/>
      <c r="M217" s="188"/>
      <c r="N217" s="188"/>
      <c r="O217" s="188"/>
      <c r="P217" s="188"/>
      <c r="Q217" s="184"/>
      <c r="R217" s="136"/>
      <c r="S217" s="143"/>
      <c r="T217" s="185"/>
      <c r="U217" s="186"/>
      <c r="V217" s="186"/>
      <c r="W217" s="186"/>
    </row>
    <row r="218" spans="1:23" x14ac:dyDescent="0.25">
      <c r="A218" s="87"/>
      <c r="B218" s="88"/>
      <c r="C218" s="76"/>
      <c r="D218" s="89"/>
      <c r="E218" s="89"/>
      <c r="F218" s="89"/>
      <c r="G218" s="89"/>
      <c r="J218" s="187"/>
      <c r="K218" s="131"/>
      <c r="L218" s="141"/>
      <c r="M218" s="188"/>
      <c r="N218" s="188"/>
      <c r="O218" s="188"/>
      <c r="P218" s="188"/>
      <c r="Q218" s="184"/>
      <c r="R218" s="136"/>
      <c r="S218" s="143"/>
      <c r="T218" s="185"/>
      <c r="U218" s="186"/>
      <c r="V218" s="186"/>
      <c r="W218" s="186"/>
    </row>
    <row r="219" spans="1:23" x14ac:dyDescent="0.25">
      <c r="A219" s="87"/>
      <c r="B219" s="88"/>
      <c r="C219" s="76"/>
      <c r="D219" s="89"/>
      <c r="E219" s="89"/>
      <c r="F219" s="89"/>
      <c r="G219" s="89"/>
      <c r="J219" s="187"/>
      <c r="K219" s="131"/>
      <c r="L219" s="141"/>
      <c r="M219" s="188"/>
      <c r="N219" s="188"/>
      <c r="O219" s="188"/>
      <c r="P219" s="188"/>
      <c r="Q219" s="184"/>
      <c r="R219" s="136"/>
      <c r="S219" s="143"/>
      <c r="T219" s="185"/>
      <c r="U219" s="186"/>
      <c r="V219" s="186"/>
      <c r="W219" s="186"/>
    </row>
    <row r="220" spans="1:23" x14ac:dyDescent="0.25">
      <c r="A220" s="87"/>
      <c r="B220" s="88"/>
      <c r="C220" s="76"/>
      <c r="D220" s="89"/>
      <c r="E220" s="89"/>
      <c r="F220" s="89"/>
      <c r="G220" s="89"/>
      <c r="J220" s="187"/>
      <c r="K220" s="131"/>
      <c r="L220" s="141"/>
      <c r="M220" s="188"/>
      <c r="N220" s="188"/>
      <c r="O220" s="188"/>
      <c r="P220" s="188"/>
      <c r="Q220" s="184"/>
      <c r="R220" s="136"/>
      <c r="S220" s="143"/>
      <c r="T220" s="185"/>
      <c r="U220" s="186"/>
      <c r="V220" s="186"/>
      <c r="W220" s="186"/>
    </row>
    <row r="221" spans="1:23" x14ac:dyDescent="0.25">
      <c r="A221" s="87"/>
      <c r="B221" s="88"/>
      <c r="C221" s="76"/>
      <c r="D221" s="89"/>
      <c r="E221" s="89"/>
      <c r="F221" s="89"/>
      <c r="G221" s="89"/>
      <c r="J221" s="187"/>
      <c r="K221" s="131"/>
      <c r="L221" s="141"/>
      <c r="M221" s="188"/>
      <c r="N221" s="188"/>
      <c r="O221" s="188"/>
      <c r="P221" s="188"/>
      <c r="Q221" s="184"/>
      <c r="R221" s="136"/>
      <c r="S221" s="143"/>
      <c r="T221" s="185"/>
      <c r="U221" s="186"/>
      <c r="V221" s="186"/>
      <c r="W221" s="186"/>
    </row>
    <row r="222" spans="1:23" x14ac:dyDescent="0.25">
      <c r="A222" s="87"/>
      <c r="B222" s="88"/>
      <c r="C222" s="76"/>
      <c r="D222" s="89"/>
      <c r="E222" s="89"/>
      <c r="F222" s="89"/>
      <c r="G222" s="89"/>
      <c r="J222" s="187"/>
      <c r="K222" s="131"/>
      <c r="L222" s="141"/>
      <c r="M222" s="188"/>
      <c r="N222" s="188"/>
      <c r="O222" s="188"/>
      <c r="P222" s="188"/>
      <c r="Q222" s="184"/>
      <c r="R222" s="136"/>
      <c r="S222" s="143"/>
      <c r="T222" s="185"/>
      <c r="U222" s="186"/>
      <c r="V222" s="186"/>
      <c r="W222" s="186"/>
    </row>
    <row r="223" spans="1:23" x14ac:dyDescent="0.25">
      <c r="A223" s="87"/>
      <c r="B223" s="88"/>
      <c r="C223" s="76"/>
      <c r="D223" s="89"/>
      <c r="E223" s="89"/>
      <c r="F223" s="89"/>
      <c r="G223" s="89"/>
      <c r="J223" s="187"/>
      <c r="K223" s="131"/>
      <c r="L223" s="141"/>
      <c r="M223" s="188"/>
      <c r="N223" s="188"/>
      <c r="O223" s="188"/>
      <c r="P223" s="188"/>
      <c r="Q223" s="184"/>
      <c r="R223" s="136"/>
      <c r="S223" s="143"/>
      <c r="T223" s="185"/>
      <c r="U223" s="186"/>
      <c r="V223" s="186"/>
      <c r="W223" s="186"/>
    </row>
    <row r="224" spans="1:23" x14ac:dyDescent="0.25">
      <c r="A224" s="87"/>
      <c r="B224" s="88"/>
      <c r="C224" s="76"/>
      <c r="D224" s="89"/>
      <c r="E224" s="89"/>
      <c r="F224" s="89"/>
      <c r="G224" s="89"/>
      <c r="J224" s="187"/>
      <c r="K224" s="131"/>
      <c r="L224" s="141"/>
      <c r="M224" s="188"/>
      <c r="N224" s="188"/>
      <c r="O224" s="188"/>
      <c r="P224" s="188"/>
      <c r="Q224" s="184"/>
      <c r="R224" s="136"/>
      <c r="S224" s="143"/>
      <c r="T224" s="185"/>
      <c r="U224" s="186"/>
      <c r="V224" s="186"/>
      <c r="W224" s="186"/>
    </row>
    <row r="225" spans="1:23" x14ac:dyDescent="0.25">
      <c r="A225" s="87"/>
      <c r="B225" s="88"/>
      <c r="C225" s="76"/>
      <c r="D225" s="89"/>
      <c r="E225" s="89"/>
      <c r="F225" s="89"/>
      <c r="G225" s="89"/>
      <c r="J225" s="187"/>
      <c r="K225" s="131"/>
      <c r="L225" s="141"/>
      <c r="M225" s="188"/>
      <c r="N225" s="188"/>
      <c r="O225" s="188"/>
      <c r="P225" s="188"/>
      <c r="Q225" s="184"/>
      <c r="R225" s="136"/>
      <c r="S225" s="143"/>
      <c r="T225" s="185"/>
      <c r="U225" s="186"/>
      <c r="V225" s="186"/>
      <c r="W225" s="186"/>
    </row>
    <row r="226" spans="1:23" x14ac:dyDescent="0.25">
      <c r="A226" s="87"/>
      <c r="B226" s="88"/>
      <c r="C226" s="76"/>
      <c r="D226" s="89"/>
      <c r="E226" s="89"/>
      <c r="F226" s="89"/>
      <c r="G226" s="89"/>
      <c r="J226" s="187"/>
      <c r="K226" s="131"/>
      <c r="L226" s="141"/>
      <c r="M226" s="188"/>
      <c r="N226" s="188"/>
      <c r="O226" s="188"/>
      <c r="P226" s="188"/>
      <c r="Q226" s="184"/>
      <c r="R226" s="136"/>
      <c r="S226" s="143"/>
      <c r="T226" s="185"/>
      <c r="U226" s="186"/>
      <c r="V226" s="186"/>
      <c r="W226" s="186"/>
    </row>
    <row r="227" spans="1:23" x14ac:dyDescent="0.25">
      <c r="A227" s="87"/>
      <c r="B227" s="88"/>
      <c r="C227" s="76"/>
      <c r="D227" s="89"/>
      <c r="E227" s="89"/>
      <c r="F227" s="89"/>
      <c r="G227" s="89"/>
      <c r="J227" s="187"/>
      <c r="K227" s="131"/>
      <c r="L227" s="141"/>
      <c r="M227" s="188"/>
      <c r="N227" s="188"/>
      <c r="O227" s="188"/>
      <c r="P227" s="188"/>
      <c r="Q227" s="184"/>
      <c r="R227" s="136"/>
      <c r="S227" s="143"/>
      <c r="T227" s="185"/>
      <c r="U227" s="186"/>
      <c r="V227" s="186"/>
      <c r="W227" s="186"/>
    </row>
    <row r="228" spans="1:23" x14ac:dyDescent="0.25">
      <c r="A228" s="87"/>
      <c r="B228" s="88"/>
      <c r="C228" s="76"/>
      <c r="D228" s="89"/>
      <c r="E228" s="89"/>
      <c r="F228" s="89"/>
      <c r="G228" s="89"/>
      <c r="J228" s="187"/>
      <c r="K228" s="131"/>
      <c r="L228" s="141"/>
      <c r="M228" s="188"/>
      <c r="N228" s="188"/>
      <c r="O228" s="188"/>
      <c r="P228" s="188"/>
      <c r="Q228" s="184"/>
      <c r="R228" s="136"/>
      <c r="S228" s="143"/>
      <c r="T228" s="185"/>
      <c r="U228" s="186"/>
      <c r="V228" s="186"/>
      <c r="W228" s="186"/>
    </row>
    <row r="229" spans="1:23" x14ac:dyDescent="0.25">
      <c r="A229" s="87"/>
      <c r="B229" s="88"/>
      <c r="C229" s="76"/>
      <c r="D229" s="89"/>
      <c r="E229" s="89"/>
      <c r="F229" s="89"/>
      <c r="G229" s="89"/>
      <c r="J229" s="187"/>
      <c r="K229" s="131"/>
      <c r="L229" s="141"/>
      <c r="M229" s="188"/>
      <c r="N229" s="188"/>
      <c r="O229" s="188"/>
      <c r="P229" s="188"/>
      <c r="Q229" s="184"/>
      <c r="R229" s="136"/>
      <c r="S229" s="143"/>
      <c r="T229" s="185"/>
      <c r="U229" s="186"/>
      <c r="V229" s="186"/>
      <c r="W229" s="186"/>
    </row>
    <row r="230" spans="1:23" x14ac:dyDescent="0.25">
      <c r="A230" s="87"/>
      <c r="B230" s="88"/>
      <c r="C230" s="76"/>
      <c r="D230" s="89"/>
      <c r="E230" s="89"/>
      <c r="F230" s="89"/>
      <c r="G230" s="89"/>
      <c r="J230" s="187"/>
      <c r="K230" s="131"/>
      <c r="L230" s="141"/>
      <c r="M230" s="188"/>
      <c r="N230" s="188"/>
      <c r="O230" s="188"/>
      <c r="P230" s="188"/>
      <c r="Q230" s="184"/>
      <c r="R230" s="136"/>
      <c r="S230" s="143"/>
      <c r="T230" s="185"/>
      <c r="U230" s="186"/>
      <c r="V230" s="186"/>
      <c r="W230" s="186"/>
    </row>
    <row r="231" spans="1:23" x14ac:dyDescent="0.25">
      <c r="A231" s="87"/>
      <c r="B231" s="88"/>
      <c r="C231" s="76"/>
      <c r="D231" s="89"/>
      <c r="E231" s="89"/>
      <c r="F231" s="89"/>
      <c r="G231" s="89"/>
      <c r="J231" s="187"/>
      <c r="K231" s="131"/>
      <c r="L231" s="141"/>
      <c r="M231" s="188"/>
      <c r="N231" s="188"/>
      <c r="O231" s="188"/>
      <c r="P231" s="188"/>
      <c r="Q231" s="184"/>
      <c r="R231" s="136"/>
      <c r="S231" s="143"/>
      <c r="T231" s="185"/>
      <c r="U231" s="186"/>
      <c r="V231" s="186"/>
      <c r="W231" s="186"/>
    </row>
    <row r="232" spans="1:23" x14ac:dyDescent="0.25">
      <c r="A232" s="87"/>
      <c r="B232" s="88"/>
      <c r="C232" s="76"/>
      <c r="D232" s="89"/>
      <c r="E232" s="89"/>
      <c r="F232" s="89"/>
      <c r="G232" s="89"/>
      <c r="J232" s="187"/>
      <c r="K232" s="131"/>
      <c r="L232" s="141"/>
      <c r="M232" s="188"/>
      <c r="N232" s="188"/>
      <c r="O232" s="188"/>
      <c r="P232" s="188"/>
      <c r="Q232" s="184"/>
      <c r="R232" s="136"/>
      <c r="S232" s="143"/>
      <c r="T232" s="185"/>
      <c r="U232" s="186"/>
      <c r="V232" s="186"/>
      <c r="W232" s="186"/>
    </row>
    <row r="233" spans="1:23" x14ac:dyDescent="0.25">
      <c r="A233" s="87"/>
      <c r="B233" s="88"/>
      <c r="C233" s="76"/>
      <c r="D233" s="89"/>
      <c r="E233" s="89"/>
      <c r="F233" s="89"/>
      <c r="G233" s="89"/>
      <c r="J233" s="187"/>
      <c r="K233" s="131"/>
      <c r="L233" s="141"/>
      <c r="M233" s="188"/>
      <c r="N233" s="188"/>
      <c r="O233" s="188"/>
      <c r="P233" s="188"/>
      <c r="Q233" s="184"/>
      <c r="R233" s="136"/>
      <c r="S233" s="143"/>
      <c r="T233" s="185"/>
      <c r="U233" s="186"/>
      <c r="V233" s="186"/>
      <c r="W233" s="186"/>
    </row>
    <row r="234" spans="1:23" x14ac:dyDescent="0.25">
      <c r="A234" s="87"/>
      <c r="B234" s="88"/>
      <c r="C234" s="76"/>
      <c r="D234" s="89"/>
      <c r="E234" s="89"/>
      <c r="F234" s="89"/>
      <c r="G234" s="89"/>
      <c r="J234" s="187"/>
      <c r="K234" s="131"/>
      <c r="L234" s="141"/>
      <c r="M234" s="188"/>
      <c r="N234" s="188"/>
      <c r="O234" s="188"/>
      <c r="P234" s="188"/>
      <c r="Q234" s="184"/>
      <c r="R234" s="136"/>
      <c r="S234" s="143"/>
      <c r="T234" s="185"/>
      <c r="U234" s="186"/>
      <c r="V234" s="186"/>
      <c r="W234" s="186"/>
    </row>
    <row r="235" spans="1:23" x14ac:dyDescent="0.25">
      <c r="A235" s="87"/>
      <c r="B235" s="88"/>
      <c r="C235" s="76"/>
      <c r="D235" s="89"/>
      <c r="E235" s="89"/>
      <c r="F235" s="89"/>
      <c r="G235" s="89"/>
      <c r="J235" s="187"/>
      <c r="K235" s="131"/>
      <c r="L235" s="141"/>
      <c r="M235" s="188"/>
      <c r="N235" s="188"/>
      <c r="O235" s="188"/>
      <c r="P235" s="188"/>
      <c r="Q235" s="184"/>
      <c r="R235" s="136"/>
      <c r="S235" s="143"/>
      <c r="T235" s="185"/>
      <c r="U235" s="186"/>
      <c r="V235" s="186"/>
      <c r="W235" s="186"/>
    </row>
    <row r="236" spans="1:23" x14ac:dyDescent="0.25">
      <c r="A236" s="87"/>
      <c r="B236" s="88"/>
      <c r="C236" s="76"/>
      <c r="D236" s="89"/>
      <c r="E236" s="89"/>
      <c r="F236" s="89"/>
      <c r="G236" s="89"/>
      <c r="J236" s="187"/>
      <c r="K236" s="131"/>
      <c r="L236" s="141"/>
      <c r="M236" s="188"/>
      <c r="N236" s="188"/>
      <c r="O236" s="188"/>
      <c r="P236" s="188"/>
      <c r="Q236" s="184"/>
      <c r="R236" s="136"/>
      <c r="S236" s="143"/>
      <c r="T236" s="185"/>
      <c r="U236" s="186"/>
      <c r="V236" s="186"/>
      <c r="W236" s="186"/>
    </row>
    <row r="237" spans="1:23" x14ac:dyDescent="0.25">
      <c r="A237" s="87"/>
      <c r="B237" s="88"/>
      <c r="C237" s="76"/>
      <c r="D237" s="89"/>
      <c r="E237" s="89"/>
      <c r="F237" s="89"/>
      <c r="G237" s="89"/>
      <c r="J237" s="187"/>
      <c r="K237" s="131"/>
      <c r="L237" s="141"/>
      <c r="M237" s="188"/>
      <c r="N237" s="188"/>
      <c r="O237" s="188"/>
      <c r="P237" s="188"/>
      <c r="Q237" s="184"/>
      <c r="R237" s="136"/>
      <c r="S237" s="143"/>
      <c r="T237" s="185"/>
      <c r="U237" s="186"/>
      <c r="V237" s="186"/>
      <c r="W237" s="186"/>
    </row>
    <row r="238" spans="1:23" x14ac:dyDescent="0.25">
      <c r="A238" s="87"/>
      <c r="B238" s="88"/>
      <c r="C238" s="76"/>
      <c r="D238" s="89"/>
      <c r="E238" s="89"/>
      <c r="F238" s="89"/>
      <c r="G238" s="89"/>
      <c r="J238" s="187"/>
      <c r="K238" s="131"/>
      <c r="L238" s="141"/>
      <c r="M238" s="188"/>
      <c r="N238" s="188"/>
      <c r="O238" s="188"/>
      <c r="P238" s="188"/>
      <c r="Q238" s="184"/>
      <c r="R238" s="136"/>
      <c r="S238" s="143"/>
      <c r="T238" s="185"/>
      <c r="U238" s="186"/>
      <c r="V238" s="186"/>
      <c r="W238" s="186"/>
    </row>
    <row r="239" spans="1:23" x14ac:dyDescent="0.25">
      <c r="A239" s="87"/>
      <c r="B239" s="88"/>
      <c r="C239" s="76"/>
      <c r="D239" s="89"/>
      <c r="E239" s="89"/>
      <c r="F239" s="89"/>
      <c r="G239" s="89"/>
      <c r="J239" s="187"/>
      <c r="K239" s="131"/>
      <c r="L239" s="141"/>
      <c r="M239" s="188"/>
      <c r="N239" s="188"/>
      <c r="O239" s="188"/>
      <c r="P239" s="188"/>
      <c r="Q239" s="184"/>
      <c r="R239" s="136"/>
      <c r="S239" s="143"/>
      <c r="T239" s="185"/>
      <c r="U239" s="186"/>
      <c r="V239" s="186"/>
      <c r="W239" s="186"/>
    </row>
    <row r="240" spans="1:23" x14ac:dyDescent="0.25">
      <c r="A240" s="87"/>
      <c r="B240" s="88"/>
      <c r="C240" s="76"/>
      <c r="D240" s="89"/>
      <c r="E240" s="89"/>
      <c r="F240" s="89"/>
      <c r="G240" s="89"/>
      <c r="J240" s="187"/>
      <c r="K240" s="131"/>
      <c r="L240" s="141"/>
      <c r="M240" s="188"/>
      <c r="N240" s="188"/>
      <c r="O240" s="188"/>
      <c r="P240" s="188"/>
      <c r="Q240" s="184"/>
      <c r="R240" s="136"/>
      <c r="S240" s="143"/>
      <c r="T240" s="185"/>
      <c r="U240" s="186"/>
      <c r="V240" s="186"/>
      <c r="W240" s="186"/>
    </row>
    <row r="241" spans="1:23" x14ac:dyDescent="0.25">
      <c r="A241" s="87"/>
      <c r="B241" s="88"/>
      <c r="C241" s="76"/>
      <c r="D241" s="89"/>
      <c r="E241" s="89"/>
      <c r="F241" s="89"/>
      <c r="G241" s="89"/>
      <c r="J241" s="187"/>
      <c r="K241" s="131"/>
      <c r="L241" s="141"/>
      <c r="M241" s="188"/>
      <c r="N241" s="188"/>
      <c r="O241" s="188"/>
      <c r="P241" s="188"/>
      <c r="Q241" s="184"/>
      <c r="R241" s="136"/>
      <c r="S241" s="143"/>
      <c r="T241" s="185"/>
      <c r="U241" s="186"/>
      <c r="V241" s="186"/>
      <c r="W241" s="186"/>
    </row>
    <row r="242" spans="1:23" x14ac:dyDescent="0.25">
      <c r="A242" s="87"/>
      <c r="B242" s="88"/>
      <c r="C242" s="76"/>
      <c r="D242" s="89"/>
      <c r="E242" s="89"/>
      <c r="F242" s="89"/>
      <c r="G242" s="89"/>
      <c r="J242" s="187"/>
      <c r="K242" s="131"/>
      <c r="L242" s="141"/>
      <c r="M242" s="188"/>
      <c r="N242" s="188"/>
      <c r="O242" s="188"/>
      <c r="P242" s="188"/>
      <c r="Q242" s="184"/>
      <c r="R242" s="136"/>
      <c r="S242" s="143"/>
      <c r="T242" s="185"/>
      <c r="U242" s="186"/>
      <c r="V242" s="186"/>
      <c r="W242" s="186"/>
    </row>
    <row r="243" spans="1:23" x14ac:dyDescent="0.25">
      <c r="A243" s="87"/>
      <c r="B243" s="88"/>
      <c r="C243" s="76"/>
      <c r="D243" s="89"/>
      <c r="E243" s="89"/>
      <c r="F243" s="89"/>
      <c r="G243" s="89"/>
      <c r="J243" s="187"/>
      <c r="K243" s="131"/>
      <c r="L243" s="141"/>
      <c r="M243" s="188"/>
      <c r="N243" s="188"/>
      <c r="O243" s="188"/>
      <c r="P243" s="188"/>
      <c r="Q243" s="184"/>
      <c r="R243" s="136"/>
      <c r="S243" s="143"/>
      <c r="T243" s="185"/>
      <c r="U243" s="186"/>
      <c r="V243" s="186"/>
      <c r="W243" s="186"/>
    </row>
    <row r="244" spans="1:23" x14ac:dyDescent="0.25">
      <c r="A244" s="87"/>
      <c r="B244" s="88"/>
      <c r="C244" s="76"/>
      <c r="D244" s="89"/>
      <c r="E244" s="89"/>
      <c r="F244" s="89"/>
      <c r="G244" s="89"/>
      <c r="J244" s="187"/>
      <c r="K244" s="131"/>
      <c r="L244" s="141"/>
      <c r="M244" s="188"/>
      <c r="N244" s="188"/>
      <c r="O244" s="188"/>
      <c r="P244" s="188"/>
      <c r="Q244" s="184"/>
      <c r="R244" s="136"/>
      <c r="S244" s="143"/>
      <c r="T244" s="185"/>
      <c r="U244" s="186"/>
      <c r="V244" s="186"/>
      <c r="W244" s="186"/>
    </row>
    <row r="245" spans="1:23" x14ac:dyDescent="0.25">
      <c r="A245" s="87"/>
      <c r="B245" s="88"/>
      <c r="C245" s="76"/>
      <c r="D245" s="89"/>
      <c r="E245" s="89"/>
      <c r="F245" s="89"/>
      <c r="G245" s="89"/>
      <c r="J245" s="187"/>
      <c r="K245" s="131"/>
      <c r="L245" s="141"/>
      <c r="M245" s="188"/>
      <c r="N245" s="188"/>
      <c r="O245" s="188"/>
      <c r="P245" s="188"/>
      <c r="Q245" s="184"/>
      <c r="R245" s="136"/>
      <c r="S245" s="143"/>
      <c r="T245" s="185"/>
      <c r="U245" s="186"/>
      <c r="V245" s="186"/>
      <c r="W245" s="186"/>
    </row>
    <row r="246" spans="1:23" x14ac:dyDescent="0.25">
      <c r="A246" s="87"/>
      <c r="B246" s="88"/>
      <c r="C246" s="76"/>
      <c r="D246" s="89"/>
      <c r="E246" s="89"/>
      <c r="F246" s="89"/>
      <c r="G246" s="89"/>
      <c r="J246" s="187"/>
      <c r="K246" s="131"/>
      <c r="L246" s="141"/>
      <c r="M246" s="188"/>
      <c r="N246" s="188"/>
      <c r="O246" s="188"/>
      <c r="P246" s="188"/>
      <c r="Q246" s="184"/>
      <c r="R246" s="136"/>
      <c r="S246" s="143"/>
      <c r="T246" s="185"/>
      <c r="U246" s="186"/>
      <c r="V246" s="186"/>
      <c r="W246" s="186"/>
    </row>
    <row r="247" spans="1:23" x14ac:dyDescent="0.25">
      <c r="A247" s="87"/>
      <c r="B247" s="88"/>
      <c r="C247" s="76"/>
      <c r="D247" s="89"/>
      <c r="E247" s="89"/>
      <c r="F247" s="89"/>
      <c r="G247" s="89"/>
      <c r="J247" s="187"/>
      <c r="K247" s="131"/>
      <c r="L247" s="141"/>
      <c r="M247" s="188"/>
      <c r="N247" s="188"/>
      <c r="O247" s="188"/>
      <c r="P247" s="188"/>
      <c r="Q247" s="184"/>
      <c r="R247" s="136"/>
      <c r="S247" s="143"/>
      <c r="T247" s="185"/>
      <c r="U247" s="186"/>
      <c r="V247" s="186"/>
      <c r="W247" s="186"/>
    </row>
    <row r="248" spans="1:23" x14ac:dyDescent="0.25">
      <c r="A248" s="87"/>
      <c r="B248" s="88"/>
      <c r="C248" s="76"/>
      <c r="D248" s="89"/>
      <c r="E248" s="89"/>
      <c r="F248" s="89"/>
      <c r="G248" s="89"/>
      <c r="J248" s="187"/>
      <c r="K248" s="131"/>
      <c r="L248" s="141"/>
      <c r="M248" s="188"/>
      <c r="N248" s="188"/>
      <c r="O248" s="188"/>
      <c r="P248" s="188"/>
      <c r="Q248" s="184"/>
      <c r="R248" s="136"/>
      <c r="S248" s="143"/>
      <c r="T248" s="185"/>
      <c r="U248" s="186"/>
      <c r="V248" s="186"/>
      <c r="W248" s="186"/>
    </row>
    <row r="249" spans="1:23" x14ac:dyDescent="0.25">
      <c r="A249" s="87"/>
      <c r="B249" s="88"/>
      <c r="C249" s="76"/>
      <c r="D249" s="89"/>
      <c r="E249" s="89"/>
      <c r="F249" s="89"/>
      <c r="G249" s="89"/>
      <c r="J249" s="187"/>
      <c r="K249" s="131"/>
      <c r="L249" s="141"/>
      <c r="M249" s="188"/>
      <c r="N249" s="188"/>
      <c r="O249" s="188"/>
      <c r="P249" s="188"/>
      <c r="Q249" s="184"/>
      <c r="R249" s="136"/>
      <c r="S249" s="143"/>
      <c r="T249" s="185"/>
      <c r="U249" s="186"/>
      <c r="V249" s="186"/>
      <c r="W249" s="186"/>
    </row>
    <row r="250" spans="1:23" x14ac:dyDescent="0.25">
      <c r="A250" s="87"/>
      <c r="B250" s="88"/>
      <c r="C250" s="76"/>
      <c r="D250" s="89"/>
      <c r="E250" s="89"/>
      <c r="F250" s="89"/>
      <c r="G250" s="89"/>
      <c r="J250" s="187"/>
      <c r="K250" s="131"/>
      <c r="L250" s="141"/>
      <c r="M250" s="188"/>
      <c r="N250" s="188"/>
      <c r="O250" s="188"/>
      <c r="P250" s="188"/>
      <c r="Q250" s="184"/>
      <c r="R250" s="136"/>
      <c r="S250" s="143"/>
      <c r="T250" s="185"/>
      <c r="U250" s="186"/>
      <c r="V250" s="186"/>
      <c r="W250" s="186"/>
    </row>
    <row r="251" spans="1:23" x14ac:dyDescent="0.25">
      <c r="A251" s="87"/>
      <c r="B251" s="88"/>
      <c r="C251" s="76"/>
      <c r="D251" s="89"/>
      <c r="E251" s="89"/>
      <c r="F251" s="89"/>
      <c r="G251" s="89"/>
      <c r="J251" s="187"/>
      <c r="K251" s="131"/>
      <c r="L251" s="141"/>
      <c r="M251" s="188"/>
      <c r="N251" s="188"/>
      <c r="O251" s="188"/>
      <c r="P251" s="188"/>
      <c r="Q251" s="184"/>
      <c r="R251" s="136"/>
      <c r="S251" s="143"/>
      <c r="T251" s="185"/>
      <c r="U251" s="186"/>
      <c r="V251" s="186"/>
      <c r="W251" s="186"/>
    </row>
    <row r="252" spans="1:23" x14ac:dyDescent="0.25">
      <c r="A252" s="87"/>
      <c r="B252" s="88"/>
      <c r="C252" s="76"/>
      <c r="D252" s="89"/>
      <c r="E252" s="89"/>
      <c r="F252" s="89"/>
      <c r="G252" s="89"/>
      <c r="J252" s="187"/>
      <c r="K252" s="131"/>
      <c r="L252" s="141"/>
      <c r="M252" s="188"/>
      <c r="N252" s="188"/>
      <c r="O252" s="188"/>
      <c r="P252" s="188"/>
      <c r="Q252" s="184"/>
      <c r="R252" s="136"/>
      <c r="S252" s="143"/>
      <c r="T252" s="185"/>
      <c r="U252" s="186"/>
      <c r="V252" s="186"/>
      <c r="W252" s="186"/>
    </row>
    <row r="253" spans="1:23" x14ac:dyDescent="0.25">
      <c r="A253" s="87"/>
      <c r="B253" s="88"/>
      <c r="C253" s="76"/>
      <c r="D253" s="89"/>
      <c r="E253" s="89"/>
      <c r="F253" s="89"/>
      <c r="G253" s="89"/>
      <c r="J253" s="187"/>
      <c r="K253" s="131"/>
      <c r="L253" s="141"/>
      <c r="M253" s="188"/>
      <c r="N253" s="188"/>
      <c r="O253" s="188"/>
      <c r="P253" s="188"/>
      <c r="Q253" s="184"/>
      <c r="R253" s="136"/>
      <c r="S253" s="143"/>
      <c r="T253" s="185"/>
      <c r="U253" s="186"/>
      <c r="V253" s="186"/>
      <c r="W253" s="186"/>
    </row>
    <row r="254" spans="1:23" x14ac:dyDescent="0.25">
      <c r="A254" s="87"/>
      <c r="B254" s="88"/>
      <c r="C254" s="76"/>
      <c r="D254" s="89"/>
      <c r="E254" s="89"/>
      <c r="F254" s="89"/>
      <c r="G254" s="89"/>
      <c r="J254" s="187"/>
      <c r="K254" s="131"/>
      <c r="L254" s="141"/>
      <c r="M254" s="188"/>
      <c r="N254" s="188"/>
      <c r="O254" s="188"/>
      <c r="P254" s="188"/>
      <c r="Q254" s="184"/>
      <c r="R254" s="136"/>
      <c r="S254" s="143"/>
      <c r="T254" s="185"/>
      <c r="U254" s="186"/>
      <c r="V254" s="186"/>
      <c r="W254" s="186"/>
    </row>
    <row r="255" spans="1:23" x14ac:dyDescent="0.25">
      <c r="A255" s="87"/>
      <c r="B255" s="88"/>
      <c r="C255" s="76"/>
      <c r="D255" s="89"/>
      <c r="E255" s="89"/>
      <c r="F255" s="89"/>
      <c r="G255" s="89"/>
      <c r="J255" s="187"/>
      <c r="K255" s="131"/>
      <c r="L255" s="141"/>
      <c r="M255" s="188"/>
      <c r="N255" s="188"/>
      <c r="O255" s="188"/>
      <c r="P255" s="188"/>
      <c r="Q255" s="184"/>
      <c r="R255" s="136"/>
      <c r="S255" s="143"/>
      <c r="T255" s="185"/>
      <c r="U255" s="186"/>
      <c r="V255" s="186"/>
      <c r="W255" s="186"/>
    </row>
    <row r="256" spans="1:23" x14ac:dyDescent="0.25">
      <c r="A256" s="87"/>
      <c r="B256" s="88"/>
      <c r="C256" s="76"/>
      <c r="D256" s="89"/>
      <c r="E256" s="89"/>
      <c r="F256" s="89"/>
      <c r="G256" s="89"/>
      <c r="J256" s="187"/>
      <c r="K256" s="131"/>
      <c r="L256" s="141"/>
      <c r="M256" s="188"/>
      <c r="N256" s="188"/>
      <c r="O256" s="188"/>
      <c r="P256" s="188"/>
      <c r="Q256" s="184"/>
      <c r="R256" s="136"/>
      <c r="S256" s="143"/>
      <c r="T256" s="185"/>
      <c r="U256" s="186"/>
      <c r="V256" s="186"/>
      <c r="W256" s="186"/>
    </row>
    <row r="257" spans="1:23" x14ac:dyDescent="0.25">
      <c r="A257" s="87"/>
      <c r="B257" s="88"/>
      <c r="C257" s="76"/>
      <c r="D257" s="89"/>
      <c r="E257" s="89"/>
      <c r="F257" s="89"/>
      <c r="G257" s="89"/>
      <c r="J257" s="187"/>
      <c r="K257" s="131"/>
      <c r="L257" s="141"/>
      <c r="M257" s="188"/>
      <c r="N257" s="188"/>
      <c r="O257" s="188"/>
      <c r="P257" s="188"/>
      <c r="Q257" s="184"/>
      <c r="R257" s="136"/>
      <c r="S257" s="143"/>
      <c r="T257" s="185"/>
      <c r="U257" s="186"/>
      <c r="V257" s="186"/>
      <c r="W257" s="186"/>
    </row>
    <row r="258" spans="1:23" x14ac:dyDescent="0.25">
      <c r="A258" s="87"/>
      <c r="B258" s="88"/>
      <c r="C258" s="76"/>
      <c r="D258" s="89"/>
      <c r="E258" s="89"/>
      <c r="F258" s="89"/>
      <c r="G258" s="89"/>
      <c r="J258" s="187"/>
      <c r="K258" s="131"/>
      <c r="L258" s="141"/>
      <c r="M258" s="188"/>
      <c r="N258" s="188"/>
      <c r="O258" s="188"/>
      <c r="P258" s="188"/>
      <c r="Q258" s="184"/>
      <c r="R258" s="136"/>
      <c r="S258" s="143"/>
      <c r="T258" s="185"/>
      <c r="U258" s="186"/>
      <c r="V258" s="186"/>
      <c r="W258" s="186"/>
    </row>
    <row r="259" spans="1:23" x14ac:dyDescent="0.25">
      <c r="A259" s="87"/>
      <c r="B259" s="88"/>
      <c r="C259" s="76"/>
      <c r="D259" s="89"/>
      <c r="E259" s="89"/>
      <c r="F259" s="89"/>
      <c r="G259" s="89"/>
      <c r="J259" s="187"/>
      <c r="K259" s="131"/>
      <c r="L259" s="141"/>
      <c r="M259" s="188"/>
      <c r="N259" s="188"/>
      <c r="O259" s="188"/>
      <c r="P259" s="188"/>
      <c r="Q259" s="184"/>
      <c r="R259" s="136"/>
      <c r="S259" s="143"/>
      <c r="T259" s="185"/>
      <c r="U259" s="186"/>
      <c r="V259" s="186"/>
      <c r="W259" s="186"/>
    </row>
    <row r="260" spans="1:23" x14ac:dyDescent="0.25">
      <c r="A260" s="87"/>
      <c r="B260" s="88"/>
      <c r="C260" s="76"/>
      <c r="D260" s="89"/>
      <c r="E260" s="89"/>
      <c r="F260" s="89"/>
      <c r="G260" s="89"/>
      <c r="J260" s="187"/>
      <c r="K260" s="131"/>
      <c r="L260" s="141"/>
      <c r="M260" s="188"/>
      <c r="N260" s="188"/>
      <c r="O260" s="188"/>
      <c r="P260" s="188"/>
      <c r="Q260" s="184"/>
      <c r="R260" s="136"/>
      <c r="S260" s="143"/>
      <c r="T260" s="185"/>
      <c r="U260" s="186"/>
      <c r="V260" s="186"/>
      <c r="W260" s="186"/>
    </row>
    <row r="261" spans="1:23" x14ac:dyDescent="0.25">
      <c r="A261" s="87"/>
      <c r="B261" s="88"/>
      <c r="C261" s="76"/>
      <c r="D261" s="89"/>
      <c r="E261" s="89"/>
      <c r="F261" s="89"/>
      <c r="G261" s="89"/>
      <c r="J261" s="187"/>
      <c r="K261" s="131"/>
      <c r="L261" s="141"/>
      <c r="M261" s="188"/>
      <c r="N261" s="188"/>
      <c r="O261" s="188"/>
      <c r="P261" s="188"/>
      <c r="Q261" s="184"/>
      <c r="R261" s="136"/>
      <c r="S261" s="143"/>
      <c r="T261" s="185"/>
      <c r="U261" s="186"/>
      <c r="V261" s="186"/>
      <c r="W261" s="186"/>
    </row>
    <row r="262" spans="1:23" x14ac:dyDescent="0.25">
      <c r="A262" s="87"/>
      <c r="B262" s="88"/>
      <c r="C262" s="76"/>
      <c r="D262" s="89"/>
      <c r="E262" s="89"/>
      <c r="F262" s="89"/>
      <c r="G262" s="89"/>
      <c r="J262" s="187"/>
      <c r="K262" s="131"/>
      <c r="L262" s="141"/>
      <c r="M262" s="188"/>
      <c r="N262" s="188"/>
      <c r="O262" s="188"/>
      <c r="P262" s="188"/>
      <c r="Q262" s="184"/>
      <c r="R262" s="136"/>
      <c r="S262" s="143"/>
      <c r="T262" s="185"/>
      <c r="U262" s="186"/>
      <c r="V262" s="186"/>
      <c r="W262" s="186"/>
    </row>
    <row r="263" spans="1:23" x14ac:dyDescent="0.25">
      <c r="A263" s="87"/>
      <c r="B263" s="88"/>
      <c r="C263" s="76"/>
      <c r="D263" s="89"/>
      <c r="E263" s="89"/>
      <c r="F263" s="89"/>
      <c r="G263" s="89"/>
      <c r="J263" s="187"/>
      <c r="K263" s="131"/>
      <c r="L263" s="141"/>
      <c r="M263" s="188"/>
      <c r="N263" s="188"/>
      <c r="O263" s="188"/>
      <c r="P263" s="188"/>
      <c r="Q263" s="184"/>
      <c r="R263" s="136"/>
      <c r="S263" s="143"/>
      <c r="T263" s="185"/>
      <c r="U263" s="186"/>
      <c r="V263" s="186"/>
      <c r="W263" s="186"/>
    </row>
    <row r="264" spans="1:23" x14ac:dyDescent="0.25">
      <c r="A264" s="87"/>
      <c r="B264" s="88"/>
      <c r="C264" s="76"/>
      <c r="D264" s="89"/>
      <c r="E264" s="89"/>
      <c r="F264" s="89"/>
      <c r="G264" s="89"/>
      <c r="J264" s="187"/>
      <c r="K264" s="131"/>
      <c r="L264" s="141"/>
      <c r="M264" s="188"/>
      <c r="N264" s="188"/>
      <c r="O264" s="188"/>
      <c r="P264" s="188"/>
      <c r="Q264" s="184"/>
      <c r="R264" s="136"/>
      <c r="S264" s="143"/>
      <c r="T264" s="185"/>
      <c r="U264" s="186"/>
      <c r="V264" s="186"/>
      <c r="W264" s="186"/>
    </row>
    <row r="265" spans="1:23" x14ac:dyDescent="0.25">
      <c r="A265" s="87"/>
      <c r="B265" s="88"/>
      <c r="C265" s="76"/>
      <c r="D265" s="89"/>
      <c r="E265" s="89"/>
      <c r="F265" s="89"/>
      <c r="G265" s="89"/>
      <c r="J265" s="187"/>
      <c r="K265" s="131"/>
      <c r="L265" s="141"/>
      <c r="M265" s="188"/>
      <c r="N265" s="188"/>
      <c r="O265" s="188"/>
      <c r="P265" s="188"/>
      <c r="Q265" s="184"/>
      <c r="R265" s="136"/>
      <c r="S265" s="143"/>
      <c r="T265" s="185"/>
      <c r="U265" s="186"/>
      <c r="V265" s="186"/>
      <c r="W265" s="186"/>
    </row>
    <row r="266" spans="1:23" x14ac:dyDescent="0.25">
      <c r="A266" s="87"/>
      <c r="B266" s="88"/>
      <c r="C266" s="76"/>
      <c r="D266" s="89"/>
      <c r="E266" s="89"/>
      <c r="F266" s="89"/>
      <c r="G266" s="89"/>
      <c r="J266" s="187"/>
      <c r="K266" s="131"/>
      <c r="L266" s="141"/>
      <c r="M266" s="188"/>
      <c r="N266" s="188"/>
      <c r="O266" s="188"/>
      <c r="P266" s="188"/>
      <c r="Q266" s="184"/>
      <c r="R266" s="136"/>
      <c r="S266" s="143"/>
      <c r="T266" s="185"/>
      <c r="U266" s="186"/>
      <c r="V266" s="186"/>
      <c r="W266" s="186"/>
    </row>
    <row r="267" spans="1:23" x14ac:dyDescent="0.25">
      <c r="A267" s="87"/>
      <c r="B267" s="88"/>
      <c r="C267" s="76"/>
      <c r="D267" s="89"/>
      <c r="E267" s="89"/>
      <c r="F267" s="89"/>
      <c r="G267" s="89"/>
      <c r="J267" s="187"/>
      <c r="K267" s="131"/>
      <c r="L267" s="141"/>
      <c r="M267" s="188"/>
      <c r="N267" s="188"/>
      <c r="O267" s="188"/>
      <c r="P267" s="188"/>
      <c r="Q267" s="184"/>
      <c r="R267" s="136"/>
      <c r="S267" s="143"/>
      <c r="T267" s="185"/>
      <c r="U267" s="186"/>
      <c r="V267" s="186"/>
      <c r="W267" s="186"/>
    </row>
    <row r="268" spans="1:23" x14ac:dyDescent="0.25">
      <c r="A268" s="87"/>
      <c r="B268" s="88"/>
      <c r="C268" s="76"/>
      <c r="D268" s="89"/>
      <c r="E268" s="89"/>
      <c r="F268" s="89"/>
      <c r="G268" s="89"/>
      <c r="J268" s="187"/>
      <c r="K268" s="131"/>
      <c r="L268" s="141"/>
      <c r="M268" s="188"/>
      <c r="N268" s="188"/>
      <c r="O268" s="188"/>
      <c r="P268" s="188"/>
      <c r="Q268" s="184"/>
      <c r="R268" s="136"/>
      <c r="S268" s="143"/>
      <c r="T268" s="185"/>
      <c r="U268" s="186"/>
      <c r="V268" s="186"/>
      <c r="W268" s="186"/>
    </row>
    <row r="269" spans="1:23" x14ac:dyDescent="0.25">
      <c r="A269" s="87"/>
      <c r="B269" s="88"/>
      <c r="C269" s="76"/>
      <c r="D269" s="89"/>
      <c r="E269" s="89"/>
      <c r="F269" s="89"/>
      <c r="G269" s="89"/>
      <c r="J269" s="187"/>
      <c r="K269" s="131"/>
      <c r="L269" s="141"/>
      <c r="M269" s="188"/>
      <c r="N269" s="188"/>
      <c r="O269" s="188"/>
      <c r="P269" s="188"/>
      <c r="Q269" s="184"/>
      <c r="R269" s="136"/>
      <c r="S269" s="143"/>
      <c r="T269" s="185"/>
      <c r="U269" s="186"/>
      <c r="V269" s="186"/>
      <c r="W269" s="186"/>
    </row>
    <row r="270" spans="1:23" x14ac:dyDescent="0.25">
      <c r="A270" s="87"/>
      <c r="B270" s="88"/>
      <c r="C270" s="76"/>
      <c r="D270" s="89"/>
      <c r="E270" s="89"/>
      <c r="F270" s="89"/>
      <c r="G270" s="89"/>
      <c r="J270" s="187"/>
      <c r="K270" s="131"/>
      <c r="L270" s="141"/>
      <c r="M270" s="188"/>
      <c r="N270" s="188"/>
      <c r="O270" s="188"/>
      <c r="P270" s="188"/>
      <c r="Q270" s="184"/>
      <c r="R270" s="136"/>
      <c r="S270" s="143"/>
      <c r="T270" s="185"/>
      <c r="U270" s="186"/>
      <c r="V270" s="186"/>
      <c r="W270" s="186"/>
    </row>
    <row r="271" spans="1:23" x14ac:dyDescent="0.25">
      <c r="A271" s="87"/>
      <c r="B271" s="88"/>
      <c r="C271" s="76"/>
      <c r="D271" s="89"/>
      <c r="E271" s="89"/>
      <c r="F271" s="89"/>
      <c r="G271" s="89"/>
      <c r="J271" s="187"/>
      <c r="K271" s="131"/>
      <c r="L271" s="141"/>
      <c r="M271" s="188"/>
      <c r="N271" s="188"/>
      <c r="O271" s="188"/>
      <c r="P271" s="188"/>
      <c r="Q271" s="184"/>
      <c r="R271" s="136"/>
      <c r="S271" s="143"/>
      <c r="T271" s="185"/>
      <c r="U271" s="186"/>
      <c r="V271" s="186"/>
      <c r="W271" s="186"/>
    </row>
    <row r="272" spans="1:23" x14ac:dyDescent="0.25">
      <c r="A272" s="87"/>
      <c r="B272" s="88"/>
      <c r="C272" s="76"/>
      <c r="D272" s="89"/>
      <c r="E272" s="89"/>
      <c r="F272" s="89"/>
      <c r="G272" s="89"/>
      <c r="J272" s="187"/>
      <c r="K272" s="131"/>
      <c r="L272" s="141"/>
      <c r="M272" s="188"/>
      <c r="N272" s="188"/>
      <c r="O272" s="188"/>
      <c r="P272" s="188"/>
      <c r="Q272" s="184"/>
      <c r="R272" s="136"/>
      <c r="S272" s="143"/>
      <c r="T272" s="185"/>
      <c r="U272" s="186"/>
      <c r="V272" s="186"/>
      <c r="W272" s="186"/>
    </row>
    <row r="273" spans="1:23" x14ac:dyDescent="0.25">
      <c r="A273" s="87"/>
      <c r="B273" s="88"/>
      <c r="C273" s="76"/>
      <c r="D273" s="89"/>
      <c r="E273" s="89"/>
      <c r="F273" s="89"/>
      <c r="G273" s="89"/>
      <c r="J273" s="187"/>
      <c r="K273" s="131"/>
      <c r="L273" s="141"/>
      <c r="M273" s="188"/>
      <c r="N273" s="188"/>
      <c r="O273" s="188"/>
      <c r="P273" s="188"/>
      <c r="Q273" s="184"/>
      <c r="R273" s="136"/>
      <c r="S273" s="143"/>
      <c r="T273" s="185"/>
      <c r="U273" s="186"/>
      <c r="V273" s="186"/>
      <c r="W273" s="186"/>
    </row>
    <row r="274" spans="1:23" x14ac:dyDescent="0.25">
      <c r="A274" s="87"/>
      <c r="B274" s="88"/>
      <c r="C274" s="76"/>
      <c r="D274" s="89"/>
      <c r="E274" s="89"/>
      <c r="F274" s="89"/>
      <c r="G274" s="89"/>
      <c r="J274" s="187"/>
      <c r="K274" s="131"/>
      <c r="L274" s="141"/>
      <c r="M274" s="188"/>
      <c r="N274" s="188"/>
      <c r="O274" s="188"/>
      <c r="P274" s="188"/>
      <c r="Q274" s="184"/>
      <c r="R274" s="136"/>
      <c r="S274" s="143"/>
      <c r="T274" s="185"/>
      <c r="U274" s="186"/>
      <c r="V274" s="186"/>
      <c r="W274" s="186"/>
    </row>
    <row r="275" spans="1:23" x14ac:dyDescent="0.25">
      <c r="A275" s="87"/>
      <c r="B275" s="88"/>
      <c r="C275" s="76"/>
      <c r="D275" s="89"/>
      <c r="E275" s="89"/>
      <c r="F275" s="89"/>
      <c r="G275" s="89"/>
      <c r="J275" s="187"/>
      <c r="K275" s="131"/>
      <c r="L275" s="141"/>
      <c r="M275" s="188"/>
      <c r="N275" s="188"/>
      <c r="O275" s="188"/>
      <c r="P275" s="188"/>
      <c r="Q275" s="184"/>
      <c r="R275" s="136"/>
      <c r="S275" s="143"/>
      <c r="T275" s="185"/>
      <c r="U275" s="186"/>
      <c r="V275" s="186"/>
      <c r="W275" s="186"/>
    </row>
    <row r="276" spans="1:23" x14ac:dyDescent="0.25">
      <c r="A276" s="87"/>
      <c r="B276" s="88"/>
      <c r="C276" s="76"/>
      <c r="D276" s="89"/>
      <c r="E276" s="89"/>
      <c r="F276" s="89"/>
      <c r="G276" s="89"/>
      <c r="J276" s="187"/>
      <c r="K276" s="131"/>
      <c r="L276" s="141"/>
      <c r="M276" s="188"/>
      <c r="N276" s="188"/>
      <c r="O276" s="188"/>
      <c r="P276" s="188"/>
      <c r="Q276" s="184"/>
      <c r="R276" s="136"/>
      <c r="S276" s="143"/>
      <c r="T276" s="185"/>
      <c r="U276" s="186"/>
      <c r="V276" s="186"/>
      <c r="W276" s="186"/>
    </row>
    <row r="277" spans="1:23" x14ac:dyDescent="0.25">
      <c r="A277" s="87"/>
      <c r="B277" s="88"/>
      <c r="C277" s="76"/>
      <c r="D277" s="89"/>
      <c r="E277" s="89"/>
      <c r="F277" s="89"/>
      <c r="G277" s="89"/>
      <c r="J277" s="187"/>
      <c r="K277" s="131"/>
      <c r="L277" s="141"/>
      <c r="M277" s="188"/>
      <c r="N277" s="188"/>
      <c r="O277" s="188"/>
      <c r="P277" s="188"/>
      <c r="Q277" s="184"/>
      <c r="R277" s="136"/>
      <c r="S277" s="143"/>
      <c r="T277" s="185"/>
      <c r="U277" s="186"/>
      <c r="V277" s="186"/>
      <c r="W277" s="186"/>
    </row>
    <row r="278" spans="1:23" x14ac:dyDescent="0.25">
      <c r="A278" s="87"/>
      <c r="B278" s="88"/>
      <c r="C278" s="76"/>
      <c r="D278" s="89"/>
      <c r="E278" s="89"/>
      <c r="F278" s="89"/>
      <c r="G278" s="89"/>
      <c r="J278" s="187"/>
      <c r="K278" s="131"/>
      <c r="L278" s="141"/>
      <c r="M278" s="188"/>
      <c r="N278" s="188"/>
      <c r="O278" s="188"/>
      <c r="P278" s="188"/>
      <c r="Q278" s="184"/>
      <c r="R278" s="136"/>
      <c r="S278" s="143"/>
      <c r="T278" s="185"/>
      <c r="U278" s="186"/>
      <c r="V278" s="186"/>
      <c r="W278" s="186"/>
    </row>
    <row r="279" spans="1:23" x14ac:dyDescent="0.25">
      <c r="A279" s="87"/>
      <c r="B279" s="88"/>
      <c r="C279" s="76"/>
      <c r="D279" s="89"/>
      <c r="E279" s="89"/>
      <c r="F279" s="89"/>
      <c r="G279" s="89"/>
      <c r="J279" s="187"/>
      <c r="K279" s="131"/>
      <c r="L279" s="141"/>
      <c r="M279" s="188"/>
      <c r="N279" s="188"/>
      <c r="O279" s="188"/>
      <c r="P279" s="188"/>
      <c r="Q279" s="184"/>
      <c r="R279" s="136"/>
      <c r="S279" s="143"/>
      <c r="T279" s="185"/>
      <c r="U279" s="186"/>
      <c r="V279" s="186"/>
      <c r="W279" s="186"/>
    </row>
    <row r="280" spans="1:23" x14ac:dyDescent="0.25">
      <c r="A280" s="87"/>
      <c r="B280" s="88"/>
      <c r="C280" s="76"/>
      <c r="D280" s="89"/>
      <c r="E280" s="89"/>
      <c r="F280" s="89"/>
      <c r="G280" s="89"/>
      <c r="J280" s="187"/>
      <c r="K280" s="131"/>
      <c r="L280" s="141"/>
      <c r="M280" s="188"/>
      <c r="N280" s="188"/>
      <c r="O280" s="188"/>
      <c r="P280" s="188"/>
      <c r="Q280" s="184"/>
      <c r="R280" s="136"/>
      <c r="S280" s="143"/>
      <c r="T280" s="185"/>
      <c r="U280" s="186"/>
      <c r="V280" s="186"/>
      <c r="W280" s="186"/>
    </row>
    <row r="281" spans="1:23" x14ac:dyDescent="0.25">
      <c r="A281" s="87"/>
      <c r="B281" s="88"/>
      <c r="C281" s="76"/>
      <c r="D281" s="89"/>
      <c r="E281" s="89"/>
      <c r="F281" s="89"/>
      <c r="G281" s="89"/>
      <c r="J281" s="187"/>
      <c r="K281" s="131"/>
      <c r="L281" s="141"/>
      <c r="M281" s="188"/>
      <c r="N281" s="188"/>
      <c r="O281" s="188"/>
      <c r="P281" s="188"/>
      <c r="Q281" s="184"/>
      <c r="R281" s="136"/>
      <c r="S281" s="143"/>
      <c r="T281" s="185"/>
      <c r="U281" s="186"/>
      <c r="V281" s="186"/>
      <c r="W281" s="186"/>
    </row>
    <row r="282" spans="1:23" x14ac:dyDescent="0.25">
      <c r="A282" s="87"/>
      <c r="B282" s="88"/>
      <c r="C282" s="76"/>
      <c r="D282" s="89"/>
      <c r="E282" s="89"/>
      <c r="F282" s="89"/>
      <c r="G282" s="89"/>
      <c r="J282" s="187"/>
      <c r="K282" s="131"/>
      <c r="L282" s="141"/>
      <c r="M282" s="188"/>
      <c r="N282" s="188"/>
      <c r="O282" s="188"/>
      <c r="P282" s="188"/>
      <c r="Q282" s="184"/>
      <c r="R282" s="136"/>
      <c r="S282" s="143"/>
      <c r="T282" s="185"/>
      <c r="U282" s="186"/>
      <c r="V282" s="186"/>
      <c r="W282" s="186"/>
    </row>
    <row r="283" spans="1:23" x14ac:dyDescent="0.25">
      <c r="A283" s="87"/>
      <c r="B283" s="88"/>
      <c r="C283" s="76"/>
      <c r="D283" s="89"/>
      <c r="E283" s="89"/>
      <c r="F283" s="89"/>
      <c r="G283" s="89"/>
      <c r="J283" s="187"/>
      <c r="K283" s="131"/>
      <c r="L283" s="141"/>
      <c r="M283" s="188"/>
      <c r="N283" s="188"/>
      <c r="O283" s="188"/>
      <c r="P283" s="188"/>
      <c r="Q283" s="184"/>
      <c r="R283" s="136"/>
      <c r="S283" s="143"/>
      <c r="T283" s="185"/>
      <c r="U283" s="186"/>
      <c r="V283" s="186"/>
      <c r="W283" s="186"/>
    </row>
    <row r="284" spans="1:23" x14ac:dyDescent="0.25">
      <c r="A284" s="87"/>
      <c r="B284" s="88"/>
      <c r="C284" s="76"/>
      <c r="D284" s="89"/>
      <c r="E284" s="89"/>
      <c r="F284" s="89"/>
      <c r="G284" s="89"/>
      <c r="J284" s="187"/>
      <c r="K284" s="131"/>
      <c r="L284" s="141"/>
      <c r="M284" s="188"/>
      <c r="N284" s="188"/>
      <c r="O284" s="188"/>
      <c r="P284" s="188"/>
      <c r="Q284" s="184"/>
      <c r="R284" s="136"/>
      <c r="S284" s="143"/>
      <c r="T284" s="185"/>
      <c r="U284" s="186"/>
      <c r="V284" s="186"/>
      <c r="W284" s="186"/>
    </row>
    <row r="285" spans="1:23" x14ac:dyDescent="0.25">
      <c r="A285" s="87"/>
      <c r="B285" s="88"/>
      <c r="C285" s="76"/>
      <c r="D285" s="89"/>
      <c r="E285" s="89"/>
      <c r="F285" s="89"/>
      <c r="G285" s="89"/>
      <c r="J285" s="187"/>
      <c r="K285" s="131"/>
      <c r="L285" s="141"/>
      <c r="M285" s="188"/>
      <c r="N285" s="188"/>
      <c r="O285" s="188"/>
      <c r="P285" s="188"/>
      <c r="Q285" s="184"/>
      <c r="R285" s="136"/>
      <c r="S285" s="143"/>
      <c r="T285" s="185"/>
      <c r="U285" s="186"/>
      <c r="V285" s="186"/>
      <c r="W285" s="186"/>
    </row>
    <row r="286" spans="1:23" x14ac:dyDescent="0.25">
      <c r="A286" s="87"/>
      <c r="B286" s="88"/>
      <c r="C286" s="76"/>
      <c r="D286" s="89"/>
      <c r="E286" s="89"/>
      <c r="F286" s="89"/>
      <c r="G286" s="89"/>
      <c r="J286" s="187"/>
      <c r="K286" s="131"/>
      <c r="L286" s="141"/>
      <c r="M286" s="188"/>
      <c r="N286" s="188"/>
      <c r="O286" s="188"/>
      <c r="P286" s="188"/>
      <c r="Q286" s="184"/>
      <c r="R286" s="136"/>
      <c r="S286" s="143"/>
      <c r="T286" s="185"/>
      <c r="U286" s="186"/>
      <c r="V286" s="186"/>
      <c r="W286" s="186"/>
    </row>
    <row r="287" spans="1:23" x14ac:dyDescent="0.25">
      <c r="A287" s="87"/>
      <c r="B287" s="88"/>
      <c r="C287" s="76"/>
      <c r="D287" s="89"/>
      <c r="E287" s="89"/>
      <c r="F287" s="89"/>
      <c r="G287" s="89"/>
      <c r="J287" s="187"/>
      <c r="K287" s="131"/>
      <c r="L287" s="141"/>
      <c r="M287" s="188"/>
      <c r="N287" s="188"/>
      <c r="O287" s="188"/>
      <c r="P287" s="188"/>
      <c r="Q287" s="184"/>
      <c r="R287" s="136"/>
      <c r="S287" s="143"/>
      <c r="T287" s="185"/>
      <c r="U287" s="186"/>
      <c r="V287" s="186"/>
      <c r="W287" s="186"/>
    </row>
    <row r="288" spans="1:23" x14ac:dyDescent="0.25">
      <c r="A288" s="87"/>
      <c r="B288" s="88"/>
      <c r="C288" s="76"/>
      <c r="D288" s="89"/>
      <c r="E288" s="89"/>
      <c r="F288" s="89"/>
      <c r="G288" s="89"/>
      <c r="J288" s="187"/>
      <c r="K288" s="131"/>
      <c r="L288" s="141"/>
      <c r="M288" s="188"/>
      <c r="N288" s="188"/>
      <c r="O288" s="188"/>
      <c r="P288" s="188"/>
      <c r="Q288" s="184"/>
      <c r="R288" s="136"/>
      <c r="S288" s="143"/>
      <c r="T288" s="185"/>
      <c r="U288" s="186"/>
      <c r="V288" s="186"/>
      <c r="W288" s="186"/>
    </row>
    <row r="289" spans="1:23" x14ac:dyDescent="0.25">
      <c r="A289" s="87"/>
      <c r="B289" s="88"/>
      <c r="C289" s="76"/>
      <c r="D289" s="89"/>
      <c r="E289" s="89"/>
      <c r="F289" s="89"/>
      <c r="G289" s="89"/>
      <c r="J289" s="187"/>
      <c r="K289" s="131"/>
      <c r="L289" s="141"/>
      <c r="M289" s="188"/>
      <c r="N289" s="188"/>
      <c r="O289" s="188"/>
      <c r="P289" s="188"/>
      <c r="Q289" s="184"/>
      <c r="R289" s="136"/>
      <c r="S289" s="143"/>
      <c r="T289" s="185"/>
      <c r="U289" s="186"/>
      <c r="V289" s="186"/>
      <c r="W289" s="186"/>
    </row>
    <row r="290" spans="1:23" x14ac:dyDescent="0.25">
      <c r="A290" s="87"/>
      <c r="B290" s="88"/>
      <c r="C290" s="76"/>
      <c r="D290" s="89"/>
      <c r="E290" s="89"/>
      <c r="F290" s="89"/>
      <c r="G290" s="89"/>
      <c r="J290" s="187"/>
      <c r="K290" s="131"/>
      <c r="L290" s="141"/>
      <c r="M290" s="188"/>
      <c r="N290" s="188"/>
      <c r="O290" s="188"/>
      <c r="P290" s="188"/>
      <c r="Q290" s="184"/>
      <c r="R290" s="136"/>
      <c r="S290" s="143"/>
      <c r="T290" s="185"/>
      <c r="U290" s="186"/>
      <c r="V290" s="186"/>
      <c r="W290" s="186"/>
    </row>
    <row r="291" spans="1:23" x14ac:dyDescent="0.25">
      <c r="A291" s="87"/>
      <c r="B291" s="88"/>
      <c r="C291" s="76"/>
      <c r="D291" s="89"/>
      <c r="E291" s="89"/>
      <c r="F291" s="89"/>
      <c r="G291" s="89"/>
      <c r="J291" s="187"/>
      <c r="K291" s="131"/>
      <c r="L291" s="141"/>
      <c r="M291" s="188"/>
      <c r="N291" s="188"/>
      <c r="O291" s="188"/>
      <c r="P291" s="188"/>
      <c r="Q291" s="184"/>
      <c r="R291" s="136"/>
      <c r="S291" s="143"/>
      <c r="T291" s="185"/>
      <c r="U291" s="186"/>
      <c r="V291" s="186"/>
      <c r="W291" s="186"/>
    </row>
    <row r="292" spans="1:23" x14ac:dyDescent="0.25">
      <c r="A292" s="87"/>
      <c r="B292" s="88"/>
      <c r="C292" s="76"/>
      <c r="D292" s="89"/>
      <c r="E292" s="89"/>
      <c r="F292" s="89"/>
      <c r="G292" s="89"/>
      <c r="J292" s="187"/>
      <c r="K292" s="131"/>
      <c r="L292" s="141"/>
      <c r="M292" s="188"/>
      <c r="N292" s="188"/>
      <c r="O292" s="188"/>
      <c r="P292" s="188"/>
      <c r="Q292" s="184"/>
      <c r="R292" s="136"/>
      <c r="S292" s="143"/>
      <c r="T292" s="185"/>
      <c r="U292" s="186"/>
      <c r="V292" s="186"/>
      <c r="W292" s="186"/>
    </row>
    <row r="293" spans="1:23" x14ac:dyDescent="0.25">
      <c r="A293" s="87"/>
      <c r="B293" s="88"/>
      <c r="C293" s="76"/>
      <c r="D293" s="89"/>
      <c r="E293" s="89"/>
      <c r="F293" s="89"/>
      <c r="G293" s="89"/>
      <c r="J293" s="187"/>
      <c r="K293" s="131"/>
      <c r="L293" s="141"/>
      <c r="M293" s="188"/>
      <c r="N293" s="188"/>
      <c r="O293" s="188"/>
      <c r="P293" s="188"/>
      <c r="Q293" s="184"/>
      <c r="R293" s="136"/>
      <c r="S293" s="143"/>
      <c r="T293" s="185"/>
      <c r="U293" s="186"/>
      <c r="V293" s="186"/>
      <c r="W293" s="186"/>
    </row>
    <row r="294" spans="1:23" x14ac:dyDescent="0.25">
      <c r="A294" s="87"/>
      <c r="B294" s="88"/>
      <c r="C294" s="76"/>
      <c r="D294" s="89"/>
      <c r="E294" s="89"/>
      <c r="F294" s="89"/>
      <c r="G294" s="89"/>
      <c r="J294" s="187"/>
      <c r="K294" s="131"/>
      <c r="L294" s="141"/>
      <c r="M294" s="188"/>
      <c r="N294" s="188"/>
      <c r="O294" s="188"/>
      <c r="P294" s="188"/>
      <c r="Q294" s="184"/>
      <c r="R294" s="136"/>
      <c r="S294" s="143"/>
      <c r="T294" s="185"/>
      <c r="U294" s="186"/>
      <c r="V294" s="186"/>
      <c r="W294" s="186"/>
    </row>
    <row r="295" spans="1:23" x14ac:dyDescent="0.25">
      <c r="A295" s="87"/>
      <c r="B295" s="88"/>
      <c r="C295" s="76"/>
      <c r="D295" s="89"/>
      <c r="E295" s="89"/>
      <c r="F295" s="89"/>
      <c r="G295" s="89"/>
      <c r="J295" s="187"/>
      <c r="K295" s="131"/>
      <c r="L295" s="141"/>
      <c r="M295" s="188"/>
      <c r="N295" s="188"/>
      <c r="O295" s="188"/>
      <c r="P295" s="188"/>
      <c r="Q295" s="184"/>
      <c r="R295" s="136"/>
      <c r="S295" s="143"/>
      <c r="T295" s="185"/>
      <c r="U295" s="186"/>
      <c r="V295" s="186"/>
      <c r="W295" s="186"/>
    </row>
    <row r="296" spans="1:23" x14ac:dyDescent="0.25">
      <c r="A296" s="87"/>
      <c r="B296" s="88"/>
      <c r="C296" s="76"/>
      <c r="D296" s="89"/>
      <c r="E296" s="89"/>
      <c r="F296" s="89"/>
      <c r="G296" s="89"/>
      <c r="J296" s="187"/>
      <c r="K296" s="131"/>
      <c r="L296" s="141"/>
      <c r="M296" s="188"/>
      <c r="N296" s="188"/>
      <c r="O296" s="188"/>
      <c r="P296" s="188"/>
      <c r="Q296" s="184"/>
      <c r="R296" s="136"/>
      <c r="S296" s="143"/>
      <c r="T296" s="185"/>
      <c r="U296" s="186"/>
      <c r="V296" s="186"/>
      <c r="W296" s="186"/>
    </row>
    <row r="297" spans="1:23" x14ac:dyDescent="0.25">
      <c r="A297" s="87"/>
      <c r="B297" s="88"/>
      <c r="C297" s="76"/>
      <c r="D297" s="89"/>
      <c r="E297" s="89"/>
      <c r="F297" s="89"/>
      <c r="G297" s="89"/>
      <c r="J297" s="187"/>
      <c r="K297" s="131"/>
      <c r="L297" s="141"/>
      <c r="M297" s="188"/>
      <c r="N297" s="188"/>
      <c r="O297" s="188"/>
      <c r="P297" s="188"/>
      <c r="Q297" s="184"/>
      <c r="R297" s="136"/>
      <c r="S297" s="143"/>
      <c r="T297" s="185"/>
      <c r="U297" s="186"/>
      <c r="V297" s="186"/>
      <c r="W297" s="186"/>
    </row>
    <row r="298" spans="1:23" x14ac:dyDescent="0.25">
      <c r="A298" s="87"/>
      <c r="B298" s="88"/>
      <c r="C298" s="76"/>
      <c r="D298" s="89"/>
      <c r="E298" s="89"/>
      <c r="F298" s="89"/>
      <c r="G298" s="89"/>
      <c r="J298" s="187"/>
      <c r="K298" s="131"/>
      <c r="L298" s="141"/>
      <c r="M298" s="188"/>
      <c r="N298" s="188"/>
      <c r="O298" s="188"/>
      <c r="P298" s="188"/>
      <c r="Q298" s="184"/>
      <c r="R298" s="136"/>
      <c r="S298" s="143"/>
      <c r="T298" s="185"/>
      <c r="U298" s="186"/>
      <c r="V298" s="186"/>
      <c r="W298" s="186"/>
    </row>
    <row r="299" spans="1:23" x14ac:dyDescent="0.25">
      <c r="A299" s="87"/>
      <c r="B299" s="88"/>
      <c r="C299" s="76"/>
      <c r="D299" s="89"/>
      <c r="E299" s="89"/>
      <c r="F299" s="89"/>
      <c r="G299" s="89"/>
      <c r="J299" s="187"/>
      <c r="K299" s="131"/>
      <c r="L299" s="141"/>
      <c r="M299" s="188"/>
      <c r="N299" s="188"/>
      <c r="O299" s="188"/>
      <c r="P299" s="188"/>
      <c r="Q299" s="184"/>
      <c r="R299" s="136"/>
      <c r="S299" s="143"/>
      <c r="T299" s="185"/>
      <c r="U299" s="186"/>
      <c r="V299" s="186"/>
      <c r="W299" s="186"/>
    </row>
    <row r="300" spans="1:23" x14ac:dyDescent="0.25">
      <c r="A300" s="87"/>
      <c r="B300" s="88"/>
      <c r="C300" s="76"/>
      <c r="D300" s="89"/>
      <c r="E300" s="89"/>
      <c r="F300" s="89"/>
      <c r="G300" s="89"/>
      <c r="J300" s="187"/>
      <c r="K300" s="131"/>
      <c r="L300" s="141"/>
      <c r="M300" s="188"/>
      <c r="N300" s="188"/>
      <c r="O300" s="188"/>
      <c r="P300" s="188"/>
      <c r="Q300" s="184"/>
      <c r="R300" s="136"/>
      <c r="S300" s="143"/>
      <c r="T300" s="185"/>
      <c r="U300" s="186"/>
      <c r="V300" s="186"/>
      <c r="W300" s="186"/>
    </row>
    <row r="301" spans="1:23" x14ac:dyDescent="0.25">
      <c r="A301" s="87"/>
      <c r="B301" s="88"/>
      <c r="C301" s="76"/>
      <c r="D301" s="89"/>
      <c r="E301" s="89"/>
      <c r="F301" s="89"/>
      <c r="G301" s="89"/>
      <c r="J301" s="187"/>
      <c r="K301" s="131"/>
      <c r="L301" s="141"/>
      <c r="M301" s="188"/>
      <c r="N301" s="188"/>
      <c r="O301" s="188"/>
      <c r="P301" s="188"/>
      <c r="Q301" s="184"/>
      <c r="R301" s="136"/>
      <c r="S301" s="143"/>
      <c r="T301" s="185"/>
      <c r="U301" s="186"/>
      <c r="V301" s="186"/>
      <c r="W301" s="186"/>
    </row>
    <row r="302" spans="1:23" x14ac:dyDescent="0.25">
      <c r="A302" s="87"/>
      <c r="B302" s="88"/>
      <c r="C302" s="76"/>
      <c r="D302" s="89"/>
      <c r="E302" s="89"/>
      <c r="F302" s="89"/>
      <c r="G302" s="89"/>
      <c r="J302" s="187"/>
      <c r="K302" s="131"/>
      <c r="L302" s="141"/>
      <c r="M302" s="188"/>
      <c r="N302" s="188"/>
      <c r="O302" s="188"/>
      <c r="P302" s="188"/>
      <c r="Q302" s="184"/>
      <c r="R302" s="136"/>
      <c r="S302" s="143"/>
      <c r="T302" s="185"/>
      <c r="U302" s="186"/>
      <c r="V302" s="186"/>
      <c r="W302" s="186"/>
    </row>
    <row r="303" spans="1:23" x14ac:dyDescent="0.25">
      <c r="A303" s="87"/>
      <c r="B303" s="88"/>
      <c r="C303" s="76"/>
      <c r="D303" s="89"/>
      <c r="E303" s="89"/>
      <c r="F303" s="89"/>
      <c r="G303" s="89"/>
      <c r="J303" s="187"/>
      <c r="K303" s="131"/>
      <c r="L303" s="141"/>
      <c r="M303" s="188"/>
      <c r="N303" s="188"/>
      <c r="O303" s="188"/>
      <c r="P303" s="188"/>
      <c r="Q303" s="184"/>
      <c r="R303" s="136"/>
      <c r="S303" s="143"/>
      <c r="T303" s="185"/>
      <c r="U303" s="186"/>
      <c r="V303" s="186"/>
      <c r="W303" s="186"/>
    </row>
    <row r="304" spans="1:23" x14ac:dyDescent="0.25">
      <c r="A304" s="87"/>
      <c r="B304" s="88"/>
      <c r="C304" s="76"/>
      <c r="D304" s="89"/>
      <c r="E304" s="89"/>
      <c r="F304" s="89"/>
      <c r="G304" s="89"/>
      <c r="J304" s="187"/>
      <c r="K304" s="131"/>
      <c r="L304" s="141"/>
      <c r="M304" s="188"/>
      <c r="N304" s="188"/>
      <c r="O304" s="188"/>
      <c r="P304" s="188"/>
      <c r="Q304" s="184"/>
      <c r="R304" s="136"/>
      <c r="S304" s="143"/>
      <c r="T304" s="185"/>
      <c r="U304" s="186"/>
      <c r="V304" s="186"/>
      <c r="W304" s="186"/>
    </row>
    <row r="305" spans="1:23" x14ac:dyDescent="0.25">
      <c r="A305" s="87"/>
      <c r="B305" s="88"/>
      <c r="C305" s="76"/>
      <c r="D305" s="89"/>
      <c r="E305" s="89"/>
      <c r="F305" s="89"/>
      <c r="G305" s="89"/>
      <c r="J305" s="187"/>
      <c r="K305" s="131"/>
      <c r="L305" s="141"/>
      <c r="M305" s="188"/>
      <c r="N305" s="188"/>
      <c r="O305" s="188"/>
      <c r="P305" s="188"/>
      <c r="Q305" s="184"/>
      <c r="R305" s="136"/>
      <c r="S305" s="143"/>
      <c r="T305" s="185"/>
      <c r="U305" s="186"/>
      <c r="V305" s="186"/>
      <c r="W305" s="186"/>
    </row>
    <row r="306" spans="1:23" x14ac:dyDescent="0.25">
      <c r="A306" s="87"/>
      <c r="B306" s="88"/>
      <c r="C306" s="76"/>
      <c r="D306" s="89"/>
      <c r="E306" s="89"/>
      <c r="F306" s="89"/>
      <c r="G306" s="89"/>
      <c r="J306" s="187"/>
      <c r="K306" s="131"/>
      <c r="L306" s="141"/>
      <c r="M306" s="188"/>
      <c r="N306" s="188"/>
      <c r="O306" s="188"/>
      <c r="P306" s="188"/>
      <c r="Q306" s="184"/>
      <c r="R306" s="136"/>
      <c r="S306" s="143"/>
      <c r="T306" s="185"/>
      <c r="U306" s="186"/>
      <c r="V306" s="186"/>
      <c r="W306" s="186"/>
    </row>
    <row r="307" spans="1:23" x14ac:dyDescent="0.25">
      <c r="A307" s="87"/>
      <c r="B307" s="88"/>
      <c r="C307" s="76"/>
      <c r="D307" s="89"/>
      <c r="E307" s="89"/>
      <c r="F307" s="89"/>
      <c r="G307" s="89"/>
      <c r="J307" s="187"/>
      <c r="K307" s="131"/>
      <c r="L307" s="141"/>
      <c r="M307" s="188"/>
      <c r="N307" s="188"/>
      <c r="O307" s="188"/>
      <c r="P307" s="188"/>
      <c r="Q307" s="184"/>
      <c r="R307" s="136"/>
      <c r="S307" s="143"/>
      <c r="T307" s="185"/>
      <c r="U307" s="186"/>
      <c r="V307" s="186"/>
      <c r="W307" s="186"/>
    </row>
    <row r="308" spans="1:23" x14ac:dyDescent="0.25">
      <c r="A308" s="87"/>
      <c r="B308" s="88"/>
      <c r="C308" s="76"/>
      <c r="D308" s="89"/>
      <c r="E308" s="89"/>
      <c r="F308" s="89"/>
      <c r="G308" s="89"/>
      <c r="J308" s="187"/>
      <c r="K308" s="131"/>
      <c r="L308" s="141"/>
      <c r="M308" s="188"/>
      <c r="N308" s="188"/>
      <c r="O308" s="188"/>
      <c r="P308" s="188"/>
      <c r="Q308" s="184"/>
      <c r="R308" s="136"/>
      <c r="S308" s="143"/>
      <c r="T308" s="185"/>
      <c r="U308" s="186"/>
      <c r="V308" s="186"/>
      <c r="W308" s="186"/>
    </row>
    <row r="309" spans="1:23" x14ac:dyDescent="0.25">
      <c r="A309" s="87"/>
      <c r="B309" s="88"/>
      <c r="C309" s="76"/>
      <c r="D309" s="89"/>
      <c r="E309" s="89"/>
      <c r="F309" s="89"/>
      <c r="G309" s="89"/>
      <c r="J309" s="187"/>
      <c r="K309" s="131"/>
      <c r="L309" s="141"/>
      <c r="M309" s="188"/>
      <c r="N309" s="188"/>
      <c r="O309" s="188"/>
      <c r="P309" s="188"/>
      <c r="Q309" s="184"/>
      <c r="R309" s="136"/>
      <c r="S309" s="143"/>
      <c r="T309" s="185"/>
      <c r="U309" s="186"/>
      <c r="V309" s="186"/>
      <c r="W309" s="186"/>
    </row>
    <row r="310" spans="1:23" x14ac:dyDescent="0.25">
      <c r="A310" s="87"/>
      <c r="B310" s="88"/>
      <c r="C310" s="76"/>
      <c r="D310" s="89"/>
      <c r="E310" s="89"/>
      <c r="F310" s="89"/>
      <c r="G310" s="89"/>
      <c r="J310" s="187"/>
      <c r="K310" s="131"/>
      <c r="L310" s="141"/>
      <c r="M310" s="188"/>
      <c r="N310" s="188"/>
      <c r="O310" s="188"/>
      <c r="P310" s="188"/>
      <c r="Q310" s="184"/>
      <c r="R310" s="136"/>
      <c r="S310" s="143"/>
      <c r="T310" s="185"/>
      <c r="U310" s="186"/>
      <c r="V310" s="186"/>
      <c r="W310" s="186"/>
    </row>
    <row r="311" spans="1:23" x14ac:dyDescent="0.25">
      <c r="A311" s="87"/>
      <c r="B311" s="88"/>
      <c r="C311" s="76"/>
      <c r="D311" s="89"/>
      <c r="E311" s="89"/>
      <c r="F311" s="89"/>
      <c r="G311" s="89"/>
      <c r="J311" s="187"/>
      <c r="K311" s="131"/>
      <c r="L311" s="141"/>
      <c r="M311" s="188"/>
      <c r="N311" s="188"/>
      <c r="O311" s="188"/>
      <c r="P311" s="188"/>
      <c r="Q311" s="184"/>
      <c r="R311" s="136"/>
      <c r="S311" s="143"/>
      <c r="T311" s="185"/>
      <c r="U311" s="186"/>
      <c r="V311" s="186"/>
      <c r="W311" s="186"/>
    </row>
    <row r="312" spans="1:23" x14ac:dyDescent="0.25">
      <c r="A312" s="87"/>
      <c r="B312" s="88"/>
      <c r="C312" s="76"/>
      <c r="D312" s="89"/>
      <c r="E312" s="89"/>
      <c r="F312" s="89"/>
      <c r="G312" s="89"/>
      <c r="J312" s="187"/>
      <c r="K312" s="131"/>
      <c r="L312" s="141"/>
      <c r="M312" s="188"/>
      <c r="N312" s="188"/>
      <c r="O312" s="188"/>
      <c r="P312" s="188"/>
      <c r="Q312" s="184"/>
      <c r="R312" s="136"/>
      <c r="S312" s="143"/>
      <c r="T312" s="185"/>
      <c r="U312" s="186"/>
      <c r="V312" s="186"/>
      <c r="W312" s="186"/>
    </row>
    <row r="313" spans="1:23" x14ac:dyDescent="0.25">
      <c r="A313" s="87"/>
      <c r="B313" s="88"/>
      <c r="C313" s="76"/>
      <c r="D313" s="89"/>
      <c r="E313" s="89"/>
      <c r="F313" s="89"/>
      <c r="G313" s="89"/>
      <c r="J313" s="187"/>
      <c r="K313" s="131"/>
      <c r="L313" s="141"/>
      <c r="M313" s="188"/>
      <c r="N313" s="188"/>
      <c r="O313" s="188"/>
      <c r="P313" s="188"/>
      <c r="Q313" s="184"/>
      <c r="R313" s="136"/>
      <c r="S313" s="143"/>
      <c r="T313" s="185"/>
      <c r="U313" s="186"/>
      <c r="V313" s="186"/>
      <c r="W313" s="186"/>
    </row>
    <row r="314" spans="1:23" x14ac:dyDescent="0.25">
      <c r="A314" s="87"/>
      <c r="B314" s="88"/>
      <c r="C314" s="76"/>
      <c r="D314" s="89"/>
      <c r="E314" s="89"/>
      <c r="F314" s="89"/>
      <c r="G314" s="89"/>
      <c r="J314" s="187"/>
      <c r="K314" s="131"/>
      <c r="L314" s="141"/>
      <c r="M314" s="188"/>
      <c r="N314" s="188"/>
      <c r="O314" s="188"/>
      <c r="P314" s="188"/>
      <c r="Q314" s="184"/>
      <c r="R314" s="136"/>
      <c r="S314" s="143"/>
      <c r="T314" s="185"/>
      <c r="U314" s="186"/>
      <c r="V314" s="186"/>
      <c r="W314" s="186"/>
    </row>
    <row r="315" spans="1:23" x14ac:dyDescent="0.25">
      <c r="A315" s="87"/>
      <c r="B315" s="88"/>
      <c r="C315" s="76"/>
      <c r="D315" s="89"/>
      <c r="E315" s="89"/>
      <c r="F315" s="89"/>
      <c r="G315" s="89"/>
      <c r="J315" s="187"/>
      <c r="K315" s="131"/>
      <c r="L315" s="141"/>
      <c r="M315" s="188"/>
      <c r="N315" s="188"/>
      <c r="O315" s="188"/>
      <c r="P315" s="188"/>
      <c r="Q315" s="184"/>
      <c r="R315" s="136"/>
      <c r="S315" s="143"/>
      <c r="T315" s="185"/>
      <c r="U315" s="186"/>
      <c r="V315" s="186"/>
      <c r="W315" s="186"/>
    </row>
    <row r="316" spans="1:23" x14ac:dyDescent="0.25">
      <c r="A316" s="87"/>
      <c r="B316" s="88"/>
      <c r="C316" s="76"/>
      <c r="D316" s="89"/>
      <c r="E316" s="89"/>
      <c r="F316" s="89"/>
      <c r="G316" s="89"/>
      <c r="J316" s="187"/>
      <c r="K316" s="131"/>
      <c r="L316" s="141"/>
      <c r="M316" s="188"/>
      <c r="N316" s="188"/>
      <c r="O316" s="188"/>
      <c r="P316" s="188"/>
      <c r="Q316" s="184"/>
      <c r="R316" s="136"/>
      <c r="S316" s="143"/>
      <c r="T316" s="185"/>
      <c r="U316" s="186"/>
      <c r="V316" s="186"/>
      <c r="W316" s="186"/>
    </row>
    <row r="317" spans="1:23" x14ac:dyDescent="0.25">
      <c r="A317" s="87"/>
      <c r="B317" s="88"/>
      <c r="C317" s="76"/>
      <c r="D317" s="89"/>
      <c r="E317" s="89"/>
      <c r="F317" s="89"/>
      <c r="G317" s="89"/>
      <c r="J317" s="187"/>
      <c r="K317" s="131"/>
      <c r="L317" s="141"/>
      <c r="M317" s="188"/>
      <c r="N317" s="188"/>
      <c r="O317" s="188"/>
      <c r="P317" s="188"/>
      <c r="Q317" s="184"/>
      <c r="R317" s="136"/>
      <c r="S317" s="143"/>
      <c r="T317" s="185"/>
      <c r="U317" s="186"/>
      <c r="V317" s="186"/>
      <c r="W317" s="186"/>
    </row>
    <row r="318" spans="1:23" x14ac:dyDescent="0.25">
      <c r="A318" s="87"/>
      <c r="B318" s="88"/>
      <c r="C318" s="76"/>
      <c r="D318" s="89"/>
      <c r="E318" s="89"/>
      <c r="F318" s="89"/>
      <c r="G318" s="89"/>
      <c r="J318" s="187"/>
      <c r="K318" s="131"/>
      <c r="L318" s="141"/>
      <c r="M318" s="188"/>
      <c r="N318" s="188"/>
      <c r="O318" s="188"/>
      <c r="P318" s="188"/>
      <c r="Q318" s="184"/>
      <c r="R318" s="136"/>
      <c r="S318" s="143"/>
      <c r="T318" s="185"/>
      <c r="U318" s="186"/>
      <c r="V318" s="186"/>
      <c r="W318" s="186"/>
    </row>
    <row r="319" spans="1:23" x14ac:dyDescent="0.25">
      <c r="A319" s="87"/>
      <c r="B319" s="88"/>
      <c r="C319" s="76"/>
      <c r="D319" s="89"/>
      <c r="E319" s="89"/>
      <c r="F319" s="89"/>
      <c r="G319" s="89"/>
      <c r="J319" s="187"/>
      <c r="K319" s="131"/>
      <c r="L319" s="141"/>
      <c r="M319" s="188"/>
      <c r="N319" s="188"/>
      <c r="O319" s="188"/>
      <c r="P319" s="188"/>
      <c r="Q319" s="184"/>
      <c r="R319" s="136"/>
      <c r="S319" s="143"/>
      <c r="T319" s="185"/>
      <c r="U319" s="186"/>
      <c r="V319" s="186"/>
      <c r="W319" s="186"/>
    </row>
    <row r="320" spans="1:23" x14ac:dyDescent="0.25">
      <c r="A320" s="87"/>
      <c r="B320" s="88"/>
      <c r="C320" s="76"/>
      <c r="D320" s="89"/>
      <c r="E320" s="89"/>
      <c r="F320" s="89"/>
      <c r="G320" s="89"/>
      <c r="J320" s="187"/>
      <c r="K320" s="131"/>
      <c r="L320" s="141"/>
      <c r="M320" s="188"/>
      <c r="N320" s="188"/>
      <c r="O320" s="188"/>
      <c r="P320" s="188"/>
      <c r="Q320" s="184"/>
      <c r="R320" s="136"/>
      <c r="S320" s="143"/>
      <c r="T320" s="185"/>
      <c r="U320" s="186"/>
      <c r="V320" s="186"/>
      <c r="W320" s="186"/>
    </row>
    <row r="321" spans="1:23" x14ac:dyDescent="0.25">
      <c r="A321" s="87"/>
      <c r="B321" s="88"/>
      <c r="C321" s="76"/>
      <c r="D321" s="89"/>
      <c r="E321" s="89"/>
      <c r="F321" s="89"/>
      <c r="G321" s="89"/>
      <c r="J321" s="187"/>
      <c r="K321" s="131"/>
      <c r="L321" s="141"/>
      <c r="M321" s="188"/>
      <c r="N321" s="188"/>
      <c r="O321" s="188"/>
      <c r="P321" s="188"/>
      <c r="Q321" s="184"/>
      <c r="R321" s="136"/>
      <c r="S321" s="143"/>
      <c r="T321" s="185"/>
      <c r="U321" s="186"/>
      <c r="V321" s="186"/>
      <c r="W321" s="186"/>
    </row>
    <row r="322" spans="1:23" x14ac:dyDescent="0.25">
      <c r="A322" s="87"/>
      <c r="B322" s="88"/>
      <c r="C322" s="76"/>
      <c r="D322" s="89"/>
      <c r="E322" s="89"/>
      <c r="F322" s="89"/>
      <c r="G322" s="89"/>
      <c r="J322" s="187"/>
      <c r="K322" s="131"/>
      <c r="L322" s="141"/>
      <c r="M322" s="188"/>
      <c r="N322" s="188"/>
      <c r="O322" s="188"/>
      <c r="P322" s="188"/>
      <c r="Q322" s="184"/>
      <c r="R322" s="136"/>
      <c r="S322" s="143"/>
      <c r="T322" s="185"/>
      <c r="U322" s="186"/>
      <c r="V322" s="186"/>
      <c r="W322" s="186"/>
    </row>
    <row r="323" spans="1:23" x14ac:dyDescent="0.25">
      <c r="A323" s="87"/>
      <c r="B323" s="88"/>
      <c r="C323" s="76"/>
      <c r="D323" s="89"/>
      <c r="E323" s="89"/>
      <c r="F323" s="89"/>
      <c r="G323" s="89"/>
      <c r="J323" s="187"/>
      <c r="K323" s="131"/>
      <c r="L323" s="141"/>
      <c r="M323" s="188"/>
      <c r="N323" s="188"/>
      <c r="O323" s="188"/>
      <c r="P323" s="188"/>
      <c r="Q323" s="184"/>
      <c r="R323" s="136"/>
      <c r="S323" s="143"/>
      <c r="T323" s="185"/>
      <c r="U323" s="186"/>
      <c r="V323" s="186"/>
      <c r="W323" s="186"/>
    </row>
    <row r="324" spans="1:23" x14ac:dyDescent="0.25">
      <c r="A324" s="87"/>
      <c r="B324" s="88"/>
      <c r="C324" s="76"/>
      <c r="D324" s="89"/>
      <c r="E324" s="89"/>
      <c r="F324" s="89"/>
      <c r="G324" s="89"/>
      <c r="J324" s="187"/>
      <c r="K324" s="131"/>
      <c r="L324" s="141"/>
      <c r="M324" s="188"/>
      <c r="N324" s="188"/>
      <c r="O324" s="188"/>
      <c r="P324" s="188"/>
      <c r="Q324" s="184"/>
      <c r="R324" s="136"/>
      <c r="S324" s="143"/>
      <c r="T324" s="185"/>
      <c r="U324" s="186"/>
      <c r="V324" s="186"/>
      <c r="W324" s="186"/>
    </row>
    <row r="325" spans="1:23" x14ac:dyDescent="0.25">
      <c r="A325" s="87"/>
      <c r="B325" s="88"/>
      <c r="C325" s="76"/>
      <c r="D325" s="89"/>
      <c r="E325" s="89"/>
      <c r="F325" s="89"/>
      <c r="G325" s="89"/>
      <c r="J325" s="187"/>
      <c r="K325" s="131"/>
      <c r="L325" s="141"/>
      <c r="M325" s="188"/>
      <c r="N325" s="188"/>
      <c r="O325" s="188"/>
      <c r="P325" s="188"/>
      <c r="Q325" s="184"/>
      <c r="R325" s="136"/>
      <c r="S325" s="143"/>
      <c r="T325" s="185"/>
      <c r="U325" s="186"/>
      <c r="V325" s="186"/>
      <c r="W325" s="186"/>
    </row>
    <row r="326" spans="1:23" x14ac:dyDescent="0.25">
      <c r="A326" s="87"/>
      <c r="B326" s="88"/>
      <c r="C326" s="76"/>
      <c r="D326" s="89"/>
      <c r="E326" s="89"/>
      <c r="F326" s="89"/>
      <c r="G326" s="89"/>
      <c r="J326" s="187"/>
      <c r="K326" s="131"/>
      <c r="L326" s="141"/>
      <c r="M326" s="188"/>
      <c r="N326" s="188"/>
      <c r="O326" s="188"/>
      <c r="P326" s="188"/>
      <c r="Q326" s="184"/>
      <c r="R326" s="136"/>
      <c r="S326" s="143"/>
      <c r="T326" s="185"/>
      <c r="U326" s="186"/>
      <c r="V326" s="186"/>
      <c r="W326" s="186"/>
    </row>
    <row r="327" spans="1:23" x14ac:dyDescent="0.25">
      <c r="A327" s="87"/>
      <c r="B327" s="88"/>
      <c r="C327" s="76"/>
      <c r="D327" s="89"/>
      <c r="E327" s="89"/>
      <c r="F327" s="89"/>
      <c r="G327" s="89"/>
      <c r="J327" s="187"/>
      <c r="K327" s="131"/>
      <c r="L327" s="141"/>
      <c r="M327" s="188"/>
      <c r="N327" s="188"/>
      <c r="O327" s="188"/>
      <c r="P327" s="188"/>
      <c r="Q327" s="184"/>
      <c r="R327" s="136"/>
      <c r="S327" s="143"/>
      <c r="T327" s="185"/>
      <c r="U327" s="186"/>
      <c r="V327" s="186"/>
      <c r="W327" s="186"/>
    </row>
    <row r="328" spans="1:23" x14ac:dyDescent="0.25">
      <c r="A328" s="87"/>
      <c r="B328" s="88"/>
      <c r="C328" s="76"/>
      <c r="D328" s="89"/>
      <c r="E328" s="89"/>
      <c r="F328" s="89"/>
      <c r="G328" s="89"/>
      <c r="J328" s="187"/>
      <c r="K328" s="131"/>
      <c r="L328" s="141"/>
      <c r="M328" s="188"/>
      <c r="N328" s="188"/>
      <c r="O328" s="188"/>
      <c r="P328" s="188"/>
      <c r="Q328" s="184"/>
      <c r="R328" s="136"/>
      <c r="S328" s="143"/>
      <c r="T328" s="185"/>
      <c r="U328" s="186"/>
      <c r="V328" s="186"/>
      <c r="W328" s="186"/>
    </row>
    <row r="329" spans="1:23" x14ac:dyDescent="0.25">
      <c r="A329" s="87"/>
      <c r="B329" s="88"/>
      <c r="C329" s="76"/>
      <c r="D329" s="89"/>
      <c r="E329" s="89"/>
      <c r="F329" s="89"/>
      <c r="G329" s="89"/>
      <c r="J329" s="187"/>
      <c r="K329" s="131"/>
      <c r="L329" s="141"/>
      <c r="M329" s="188"/>
      <c r="N329" s="188"/>
      <c r="O329" s="188"/>
      <c r="P329" s="188"/>
      <c r="Q329" s="184"/>
      <c r="R329" s="136"/>
      <c r="S329" s="143"/>
      <c r="T329" s="185"/>
      <c r="U329" s="186"/>
      <c r="V329" s="186"/>
      <c r="W329" s="186"/>
    </row>
    <row r="330" spans="1:23" x14ac:dyDescent="0.25">
      <c r="A330" s="87"/>
      <c r="B330" s="88"/>
      <c r="C330" s="76"/>
      <c r="D330" s="89"/>
      <c r="E330" s="89"/>
      <c r="F330" s="89"/>
      <c r="G330" s="89"/>
      <c r="J330" s="187"/>
      <c r="K330" s="131"/>
      <c r="L330" s="141"/>
      <c r="M330" s="188"/>
      <c r="N330" s="188"/>
      <c r="O330" s="188"/>
      <c r="P330" s="188"/>
      <c r="Q330" s="184"/>
      <c r="R330" s="136"/>
      <c r="S330" s="143"/>
      <c r="T330" s="185"/>
      <c r="U330" s="186"/>
      <c r="V330" s="186"/>
      <c r="W330" s="186"/>
    </row>
    <row r="331" spans="1:23" x14ac:dyDescent="0.25">
      <c r="A331" s="87"/>
      <c r="B331" s="88"/>
      <c r="C331" s="76"/>
      <c r="D331" s="89"/>
      <c r="E331" s="89"/>
      <c r="F331" s="89"/>
      <c r="G331" s="89"/>
      <c r="J331" s="187"/>
      <c r="K331" s="131"/>
      <c r="L331" s="141"/>
      <c r="M331" s="188"/>
      <c r="N331" s="188"/>
      <c r="O331" s="188"/>
      <c r="P331" s="188"/>
      <c r="Q331" s="184"/>
      <c r="R331" s="136"/>
      <c r="S331" s="143"/>
      <c r="T331" s="185"/>
      <c r="U331" s="186"/>
      <c r="V331" s="186"/>
      <c r="W331" s="186"/>
    </row>
    <row r="332" spans="1:23" x14ac:dyDescent="0.25">
      <c r="A332" s="87"/>
      <c r="B332" s="88"/>
      <c r="C332" s="76"/>
      <c r="D332" s="89"/>
      <c r="E332" s="89"/>
      <c r="F332" s="89"/>
      <c r="G332" s="89"/>
      <c r="J332" s="187"/>
      <c r="K332" s="131"/>
      <c r="L332" s="141"/>
      <c r="M332" s="188"/>
      <c r="N332" s="188"/>
      <c r="O332" s="188"/>
      <c r="P332" s="188"/>
      <c r="Q332" s="184"/>
      <c r="R332" s="136"/>
      <c r="S332" s="143"/>
      <c r="T332" s="185"/>
      <c r="U332" s="186"/>
      <c r="V332" s="186"/>
      <c r="W332" s="186"/>
    </row>
    <row r="333" spans="1:23" x14ac:dyDescent="0.25">
      <c r="A333" s="87"/>
      <c r="B333" s="88"/>
      <c r="C333" s="76"/>
      <c r="D333" s="89"/>
      <c r="E333" s="89"/>
      <c r="F333" s="89"/>
      <c r="G333" s="89"/>
      <c r="J333" s="187"/>
      <c r="K333" s="131"/>
      <c r="L333" s="141"/>
      <c r="M333" s="188"/>
      <c r="N333" s="188"/>
      <c r="O333" s="188"/>
      <c r="P333" s="188"/>
      <c r="Q333" s="184"/>
      <c r="R333" s="136"/>
      <c r="S333" s="143"/>
      <c r="T333" s="185"/>
      <c r="U333" s="186"/>
      <c r="V333" s="186"/>
      <c r="W333" s="186"/>
    </row>
    <row r="334" spans="1:23" x14ac:dyDescent="0.25">
      <c r="A334" s="87"/>
      <c r="B334" s="88"/>
      <c r="C334" s="76"/>
      <c r="D334" s="89"/>
      <c r="E334" s="89"/>
      <c r="F334" s="89"/>
      <c r="G334" s="89"/>
      <c r="J334" s="187"/>
      <c r="K334" s="131"/>
      <c r="L334" s="141"/>
      <c r="M334" s="188"/>
      <c r="N334" s="188"/>
      <c r="O334" s="188"/>
      <c r="P334" s="188"/>
      <c r="Q334" s="184"/>
      <c r="R334" s="136"/>
      <c r="S334" s="143"/>
      <c r="T334" s="185"/>
      <c r="U334" s="186"/>
      <c r="V334" s="186"/>
      <c r="W334" s="186"/>
    </row>
    <row r="335" spans="1:23" x14ac:dyDescent="0.25">
      <c r="A335" s="87"/>
      <c r="B335" s="88"/>
      <c r="C335" s="76"/>
      <c r="D335" s="89"/>
      <c r="E335" s="89"/>
      <c r="F335" s="89"/>
      <c r="G335" s="89"/>
      <c r="J335" s="187"/>
      <c r="K335" s="131"/>
      <c r="L335" s="141"/>
      <c r="M335" s="188"/>
      <c r="N335" s="188"/>
      <c r="O335" s="188"/>
      <c r="P335" s="188"/>
      <c r="Q335" s="184"/>
      <c r="R335" s="136"/>
      <c r="S335" s="143"/>
      <c r="T335" s="185"/>
      <c r="U335" s="186"/>
      <c r="V335" s="186"/>
      <c r="W335" s="186"/>
    </row>
    <row r="336" spans="1:23" x14ac:dyDescent="0.25">
      <c r="A336" s="87"/>
      <c r="B336" s="88"/>
      <c r="C336" s="76"/>
      <c r="D336" s="89"/>
      <c r="E336" s="89"/>
      <c r="F336" s="89"/>
      <c r="G336" s="89"/>
      <c r="J336" s="187"/>
      <c r="K336" s="131"/>
      <c r="L336" s="141"/>
      <c r="M336" s="188"/>
      <c r="N336" s="188"/>
      <c r="O336" s="188"/>
      <c r="P336" s="188"/>
      <c r="Q336" s="184"/>
      <c r="R336" s="136"/>
      <c r="S336" s="143"/>
      <c r="T336" s="185"/>
      <c r="U336" s="186"/>
      <c r="V336" s="186"/>
      <c r="W336" s="186"/>
    </row>
    <row r="337" spans="1:23" x14ac:dyDescent="0.25">
      <c r="A337" s="87"/>
      <c r="B337" s="88"/>
      <c r="C337" s="76"/>
      <c r="D337" s="89"/>
      <c r="E337" s="89"/>
      <c r="F337" s="89"/>
      <c r="G337" s="89"/>
      <c r="J337" s="187"/>
      <c r="K337" s="131"/>
      <c r="L337" s="141"/>
      <c r="M337" s="188"/>
      <c r="N337" s="188"/>
      <c r="O337" s="188"/>
      <c r="P337" s="188"/>
      <c r="Q337" s="184"/>
      <c r="R337" s="136"/>
      <c r="S337" s="143"/>
      <c r="T337" s="185"/>
      <c r="U337" s="186"/>
      <c r="V337" s="186"/>
      <c r="W337" s="186"/>
    </row>
    <row r="338" spans="1:23" x14ac:dyDescent="0.25">
      <c r="A338" s="87"/>
      <c r="B338" s="88"/>
      <c r="C338" s="76"/>
      <c r="D338" s="89"/>
      <c r="E338" s="89"/>
      <c r="F338" s="89"/>
      <c r="G338" s="89"/>
      <c r="J338" s="187"/>
      <c r="K338" s="131"/>
      <c r="L338" s="141"/>
      <c r="M338" s="188"/>
      <c r="N338" s="188"/>
      <c r="O338" s="188"/>
      <c r="P338" s="188"/>
      <c r="Q338" s="184"/>
      <c r="R338" s="136"/>
      <c r="S338" s="143"/>
      <c r="T338" s="185"/>
      <c r="U338" s="186"/>
      <c r="V338" s="186"/>
      <c r="W338" s="186"/>
    </row>
    <row r="339" spans="1:23" x14ac:dyDescent="0.25">
      <c r="A339" s="87"/>
      <c r="B339" s="88"/>
      <c r="C339" s="76"/>
      <c r="D339" s="89"/>
      <c r="E339" s="89"/>
      <c r="F339" s="89"/>
      <c r="G339" s="89"/>
      <c r="J339" s="187"/>
      <c r="K339" s="131"/>
      <c r="L339" s="141"/>
      <c r="M339" s="188"/>
      <c r="N339" s="188"/>
      <c r="O339" s="188"/>
      <c r="P339" s="188"/>
      <c r="Q339" s="184"/>
      <c r="R339" s="136"/>
      <c r="S339" s="143"/>
      <c r="T339" s="185"/>
      <c r="U339" s="186"/>
      <c r="V339" s="186"/>
      <c r="W339" s="186"/>
    </row>
    <row r="340" spans="1:23" x14ac:dyDescent="0.25">
      <c r="A340" s="87"/>
      <c r="B340" s="88"/>
      <c r="C340" s="76"/>
      <c r="D340" s="89"/>
      <c r="E340" s="89"/>
      <c r="F340" s="89"/>
      <c r="G340" s="89"/>
      <c r="J340" s="187"/>
      <c r="K340" s="131"/>
      <c r="L340" s="141"/>
      <c r="M340" s="188"/>
      <c r="N340" s="188"/>
      <c r="O340" s="188"/>
      <c r="P340" s="188"/>
      <c r="Q340" s="184"/>
      <c r="R340" s="136"/>
      <c r="S340" s="143"/>
      <c r="T340" s="185"/>
      <c r="U340" s="186"/>
      <c r="V340" s="186"/>
      <c r="W340" s="186"/>
    </row>
    <row r="341" spans="1:23" x14ac:dyDescent="0.25">
      <c r="A341" s="87"/>
      <c r="B341" s="88"/>
      <c r="C341" s="76"/>
      <c r="D341" s="89"/>
      <c r="E341" s="89"/>
      <c r="F341" s="89"/>
      <c r="G341" s="89"/>
      <c r="J341" s="187"/>
      <c r="K341" s="131"/>
      <c r="L341" s="141"/>
      <c r="M341" s="188"/>
      <c r="N341" s="188"/>
      <c r="O341" s="188"/>
      <c r="P341" s="188"/>
      <c r="Q341" s="184"/>
      <c r="R341" s="136"/>
      <c r="S341" s="143"/>
      <c r="T341" s="185"/>
      <c r="U341" s="186"/>
      <c r="V341" s="186"/>
      <c r="W341" s="186"/>
    </row>
    <row r="342" spans="1:23" x14ac:dyDescent="0.25">
      <c r="A342" s="87"/>
      <c r="B342" s="88"/>
      <c r="C342" s="76"/>
      <c r="D342" s="89"/>
      <c r="E342" s="89"/>
      <c r="F342" s="89"/>
      <c r="G342" s="89"/>
      <c r="J342" s="187"/>
      <c r="K342" s="131"/>
      <c r="L342" s="141"/>
      <c r="M342" s="188"/>
      <c r="N342" s="188"/>
      <c r="O342" s="188"/>
      <c r="P342" s="188"/>
      <c r="Q342" s="184"/>
      <c r="R342" s="136"/>
      <c r="S342" s="143"/>
      <c r="T342" s="185"/>
      <c r="U342" s="186"/>
      <c r="V342" s="186"/>
      <c r="W342" s="186"/>
    </row>
    <row r="343" spans="1:23" x14ac:dyDescent="0.25">
      <c r="A343" s="87"/>
      <c r="B343" s="88"/>
      <c r="C343" s="76"/>
      <c r="D343" s="89"/>
      <c r="E343" s="89"/>
      <c r="F343" s="89"/>
      <c r="G343" s="89"/>
      <c r="J343" s="187"/>
      <c r="K343" s="131"/>
      <c r="L343" s="141"/>
      <c r="M343" s="188"/>
      <c r="N343" s="188"/>
      <c r="O343" s="188"/>
      <c r="P343" s="188"/>
      <c r="Q343" s="184"/>
      <c r="R343" s="136"/>
      <c r="S343" s="143"/>
      <c r="T343" s="185"/>
      <c r="U343" s="186"/>
      <c r="V343" s="186"/>
      <c r="W343" s="186"/>
    </row>
    <row r="344" spans="1:23" x14ac:dyDescent="0.25">
      <c r="A344" s="87"/>
      <c r="B344" s="88"/>
      <c r="C344" s="76"/>
      <c r="D344" s="89"/>
      <c r="E344" s="89"/>
      <c r="F344" s="89"/>
      <c r="G344" s="89"/>
      <c r="J344" s="187"/>
      <c r="K344" s="131"/>
      <c r="L344" s="141"/>
      <c r="M344" s="188"/>
      <c r="N344" s="188"/>
      <c r="O344" s="188"/>
      <c r="P344" s="188"/>
      <c r="Q344" s="184"/>
      <c r="R344" s="136"/>
      <c r="S344" s="143"/>
      <c r="T344" s="185"/>
      <c r="U344" s="186"/>
      <c r="V344" s="186"/>
      <c r="W344" s="186"/>
    </row>
    <row r="345" spans="1:23" x14ac:dyDescent="0.25">
      <c r="A345" s="87"/>
      <c r="B345" s="88"/>
      <c r="C345" s="76"/>
      <c r="D345" s="89"/>
      <c r="E345" s="89"/>
      <c r="F345" s="89"/>
      <c r="G345" s="89"/>
      <c r="J345" s="187"/>
      <c r="K345" s="131"/>
      <c r="L345" s="141"/>
      <c r="M345" s="188"/>
      <c r="N345" s="188"/>
      <c r="O345" s="188"/>
      <c r="P345" s="188"/>
      <c r="Q345" s="184"/>
      <c r="R345" s="136"/>
      <c r="S345" s="143"/>
      <c r="T345" s="185"/>
      <c r="U345" s="186"/>
      <c r="V345" s="186"/>
      <c r="W345" s="186"/>
    </row>
    <row r="346" spans="1:23" x14ac:dyDescent="0.25">
      <c r="A346" s="87"/>
      <c r="B346" s="88"/>
      <c r="C346" s="76"/>
      <c r="D346" s="89"/>
      <c r="E346" s="89"/>
      <c r="F346" s="89"/>
      <c r="G346" s="89"/>
      <c r="J346" s="187"/>
      <c r="K346" s="131"/>
      <c r="L346" s="141"/>
      <c r="M346" s="188"/>
      <c r="N346" s="188"/>
      <c r="O346" s="188"/>
      <c r="P346" s="188"/>
      <c r="Q346" s="184"/>
      <c r="R346" s="136"/>
      <c r="S346" s="143"/>
      <c r="T346" s="185"/>
      <c r="U346" s="186"/>
      <c r="V346" s="186"/>
      <c r="W346" s="186"/>
    </row>
    <row r="347" spans="1:23" x14ac:dyDescent="0.25">
      <c r="A347" s="87"/>
      <c r="B347" s="88"/>
      <c r="C347" s="76"/>
      <c r="D347" s="89"/>
      <c r="E347" s="89"/>
      <c r="F347" s="89"/>
      <c r="G347" s="89"/>
      <c r="J347" s="187"/>
      <c r="K347" s="131"/>
      <c r="L347" s="141"/>
      <c r="M347" s="188"/>
      <c r="N347" s="188"/>
      <c r="O347" s="188"/>
      <c r="P347" s="188"/>
      <c r="Q347" s="184"/>
      <c r="R347" s="136"/>
      <c r="S347" s="143"/>
      <c r="T347" s="185"/>
      <c r="U347" s="186"/>
      <c r="V347" s="186"/>
      <c r="W347" s="186"/>
    </row>
    <row r="348" spans="1:23" x14ac:dyDescent="0.25">
      <c r="A348" s="87"/>
      <c r="B348" s="88"/>
      <c r="C348" s="76"/>
      <c r="D348" s="89"/>
      <c r="E348" s="89"/>
      <c r="F348" s="89"/>
      <c r="G348" s="89"/>
      <c r="J348" s="187"/>
      <c r="K348" s="131"/>
      <c r="L348" s="141"/>
      <c r="M348" s="188"/>
      <c r="N348" s="188"/>
      <c r="O348" s="188"/>
      <c r="P348" s="188"/>
      <c r="Q348" s="184"/>
      <c r="R348" s="136"/>
      <c r="S348" s="143"/>
      <c r="T348" s="185"/>
      <c r="U348" s="186"/>
      <c r="V348" s="186"/>
      <c r="W348" s="186"/>
    </row>
    <row r="349" spans="1:23" x14ac:dyDescent="0.25">
      <c r="A349" s="87"/>
      <c r="B349" s="88"/>
      <c r="C349" s="76"/>
      <c r="D349" s="89"/>
      <c r="E349" s="89"/>
      <c r="F349" s="89"/>
      <c r="G349" s="89"/>
      <c r="J349" s="187"/>
      <c r="K349" s="131"/>
      <c r="L349" s="141"/>
      <c r="M349" s="188"/>
      <c r="N349" s="188"/>
      <c r="O349" s="188"/>
      <c r="P349" s="188"/>
      <c r="Q349" s="184"/>
      <c r="R349" s="136"/>
      <c r="S349" s="143"/>
      <c r="T349" s="185"/>
      <c r="U349" s="186"/>
      <c r="V349" s="186"/>
      <c r="W349" s="186"/>
    </row>
    <row r="350" spans="1:23" x14ac:dyDescent="0.25">
      <c r="A350" s="87"/>
      <c r="B350" s="88"/>
      <c r="C350" s="76"/>
      <c r="D350" s="89"/>
      <c r="E350" s="89"/>
      <c r="F350" s="89"/>
      <c r="G350" s="89"/>
      <c r="J350" s="187"/>
      <c r="K350" s="131"/>
      <c r="L350" s="141"/>
      <c r="M350" s="188"/>
      <c r="N350" s="188"/>
      <c r="O350" s="188"/>
      <c r="P350" s="188"/>
      <c r="Q350" s="184"/>
      <c r="R350" s="136"/>
      <c r="S350" s="143"/>
      <c r="T350" s="185"/>
      <c r="U350" s="186"/>
      <c r="V350" s="186"/>
      <c r="W350" s="186"/>
    </row>
    <row r="351" spans="1:23" x14ac:dyDescent="0.25">
      <c r="A351" s="87"/>
      <c r="B351" s="88"/>
      <c r="C351" s="76"/>
      <c r="D351" s="89"/>
      <c r="E351" s="89"/>
      <c r="F351" s="89"/>
      <c r="G351" s="89"/>
      <c r="J351" s="187"/>
      <c r="K351" s="131"/>
      <c r="L351" s="141"/>
      <c r="M351" s="188"/>
      <c r="N351" s="188"/>
      <c r="O351" s="188"/>
      <c r="P351" s="188"/>
      <c r="Q351" s="184"/>
      <c r="R351" s="136"/>
      <c r="S351" s="143"/>
      <c r="T351" s="185"/>
      <c r="U351" s="186"/>
      <c r="V351" s="186"/>
      <c r="W351" s="186"/>
    </row>
    <row r="352" spans="1:23" x14ac:dyDescent="0.25">
      <c r="A352" s="87"/>
      <c r="B352" s="88"/>
      <c r="C352" s="76"/>
      <c r="D352" s="89"/>
      <c r="E352" s="89"/>
      <c r="F352" s="89"/>
      <c r="G352" s="89"/>
      <c r="J352" s="187"/>
      <c r="K352" s="131"/>
      <c r="L352" s="141"/>
      <c r="M352" s="188"/>
      <c r="N352" s="188"/>
      <c r="O352" s="188"/>
      <c r="P352" s="188"/>
      <c r="Q352" s="184"/>
      <c r="R352" s="136"/>
      <c r="S352" s="143"/>
      <c r="T352" s="185"/>
      <c r="U352" s="186"/>
      <c r="V352" s="186"/>
      <c r="W352" s="186"/>
    </row>
    <row r="353" spans="1:23" x14ac:dyDescent="0.25">
      <c r="A353" s="87"/>
      <c r="B353" s="88"/>
      <c r="C353" s="76"/>
      <c r="D353" s="89"/>
      <c r="E353" s="89"/>
      <c r="F353" s="89"/>
      <c r="G353" s="89"/>
      <c r="J353" s="187"/>
      <c r="K353" s="131"/>
      <c r="L353" s="141"/>
      <c r="M353" s="188"/>
      <c r="N353" s="188"/>
      <c r="O353" s="188"/>
      <c r="P353" s="188"/>
      <c r="Q353" s="184"/>
      <c r="R353" s="136"/>
      <c r="S353" s="143"/>
      <c r="T353" s="185"/>
      <c r="U353" s="186"/>
      <c r="V353" s="186"/>
      <c r="W353" s="186"/>
    </row>
    <row r="354" spans="1:23" x14ac:dyDescent="0.25">
      <c r="A354" s="87"/>
      <c r="B354" s="88"/>
      <c r="C354" s="76"/>
      <c r="D354" s="89"/>
      <c r="E354" s="89"/>
      <c r="F354" s="89"/>
      <c r="G354" s="89"/>
      <c r="J354" s="187"/>
      <c r="K354" s="131"/>
      <c r="L354" s="141"/>
      <c r="M354" s="188"/>
      <c r="N354" s="188"/>
      <c r="O354" s="188"/>
      <c r="P354" s="188"/>
      <c r="Q354" s="184"/>
      <c r="R354" s="136"/>
      <c r="S354" s="143"/>
      <c r="T354" s="185"/>
      <c r="U354" s="186"/>
      <c r="V354" s="186"/>
      <c r="W354" s="186"/>
    </row>
    <row r="355" spans="1:23" x14ac:dyDescent="0.25">
      <c r="A355" s="87"/>
      <c r="B355" s="88"/>
      <c r="C355" s="76"/>
      <c r="D355" s="89"/>
      <c r="E355" s="89"/>
      <c r="F355" s="89"/>
      <c r="G355" s="89"/>
      <c r="J355" s="187"/>
      <c r="K355" s="131"/>
      <c r="L355" s="141"/>
      <c r="M355" s="188"/>
      <c r="N355" s="188"/>
      <c r="O355" s="188"/>
      <c r="P355" s="188"/>
      <c r="Q355" s="184"/>
      <c r="R355" s="136"/>
      <c r="S355" s="143"/>
      <c r="T355" s="185"/>
      <c r="U355" s="186"/>
      <c r="V355" s="186"/>
      <c r="W355" s="186"/>
    </row>
    <row r="356" spans="1:23" x14ac:dyDescent="0.25">
      <c r="A356" s="87"/>
      <c r="B356" s="88"/>
      <c r="C356" s="76"/>
      <c r="D356" s="89"/>
      <c r="E356" s="89"/>
      <c r="F356" s="89"/>
      <c r="G356" s="89"/>
      <c r="J356" s="187"/>
      <c r="K356" s="131"/>
      <c r="L356" s="141"/>
      <c r="M356" s="188"/>
      <c r="N356" s="188"/>
      <c r="O356" s="188"/>
      <c r="P356" s="188"/>
      <c r="Q356" s="184"/>
      <c r="R356" s="136"/>
      <c r="S356" s="143"/>
      <c r="T356" s="185"/>
      <c r="U356" s="186"/>
      <c r="V356" s="186"/>
      <c r="W356" s="186"/>
    </row>
    <row r="357" spans="1:23" x14ac:dyDescent="0.25">
      <c r="A357" s="87"/>
      <c r="B357" s="88"/>
      <c r="C357" s="76"/>
      <c r="D357" s="89"/>
      <c r="E357" s="89"/>
      <c r="F357" s="89"/>
      <c r="G357" s="89"/>
      <c r="J357" s="187"/>
      <c r="K357" s="131"/>
      <c r="L357" s="141"/>
      <c r="M357" s="188"/>
      <c r="N357" s="188"/>
      <c r="O357" s="188"/>
      <c r="P357" s="188"/>
      <c r="Q357" s="184"/>
      <c r="R357" s="136"/>
      <c r="S357" s="143"/>
      <c r="T357" s="185"/>
      <c r="U357" s="186"/>
      <c r="V357" s="186"/>
      <c r="W357" s="186"/>
    </row>
    <row r="358" spans="1:23" x14ac:dyDescent="0.25">
      <c r="A358" s="87"/>
      <c r="B358" s="88"/>
      <c r="C358" s="76"/>
      <c r="D358" s="89"/>
      <c r="E358" s="89"/>
      <c r="F358" s="89"/>
      <c r="G358" s="89"/>
      <c r="J358" s="187"/>
      <c r="K358" s="131"/>
      <c r="L358" s="141"/>
      <c r="M358" s="188"/>
      <c r="N358" s="188"/>
      <c r="O358" s="188"/>
      <c r="P358" s="188"/>
      <c r="Q358" s="184"/>
      <c r="R358" s="136"/>
      <c r="S358" s="143"/>
      <c r="T358" s="185"/>
      <c r="U358" s="186"/>
      <c r="V358" s="186"/>
      <c r="W358" s="186"/>
    </row>
    <row r="359" spans="1:23" x14ac:dyDescent="0.25">
      <c r="A359" s="87"/>
      <c r="B359" s="88"/>
      <c r="C359" s="76"/>
      <c r="D359" s="89"/>
      <c r="E359" s="89"/>
      <c r="F359" s="89"/>
      <c r="G359" s="89"/>
      <c r="J359" s="187"/>
      <c r="K359" s="131"/>
      <c r="L359" s="141"/>
      <c r="M359" s="188"/>
      <c r="N359" s="188"/>
      <c r="O359" s="188"/>
      <c r="P359" s="188"/>
      <c r="Q359" s="184"/>
      <c r="R359" s="136"/>
      <c r="S359" s="143"/>
      <c r="T359" s="185"/>
      <c r="U359" s="186"/>
      <c r="V359" s="186"/>
      <c r="W359" s="186"/>
    </row>
    <row r="360" spans="1:23" x14ac:dyDescent="0.25">
      <c r="A360" s="87"/>
      <c r="B360" s="88"/>
      <c r="C360" s="76"/>
      <c r="D360" s="89"/>
      <c r="E360" s="89"/>
      <c r="F360" s="89"/>
      <c r="G360" s="89"/>
      <c r="J360" s="187"/>
      <c r="K360" s="131"/>
      <c r="L360" s="141"/>
      <c r="M360" s="188"/>
      <c r="N360" s="188"/>
      <c r="O360" s="188"/>
      <c r="P360" s="188"/>
      <c r="Q360" s="184"/>
      <c r="R360" s="136"/>
      <c r="S360" s="143"/>
      <c r="T360" s="185"/>
      <c r="U360" s="186"/>
      <c r="V360" s="186"/>
      <c r="W360" s="186"/>
    </row>
    <row r="361" spans="1:23" x14ac:dyDescent="0.25">
      <c r="A361" s="87"/>
      <c r="B361" s="88"/>
      <c r="C361" s="76"/>
      <c r="D361" s="89"/>
      <c r="E361" s="89"/>
      <c r="F361" s="89"/>
      <c r="G361" s="89"/>
      <c r="J361" s="187"/>
      <c r="K361" s="131"/>
      <c r="L361" s="141"/>
      <c r="M361" s="188"/>
      <c r="N361" s="188"/>
      <c r="O361" s="188"/>
      <c r="P361" s="188"/>
      <c r="Q361" s="184"/>
      <c r="R361" s="136"/>
      <c r="S361" s="143"/>
      <c r="T361" s="185"/>
      <c r="U361" s="186"/>
      <c r="V361" s="186"/>
      <c r="W361" s="186"/>
    </row>
    <row r="362" spans="1:23" x14ac:dyDescent="0.25">
      <c r="A362" s="87"/>
      <c r="B362" s="88"/>
      <c r="C362" s="76"/>
      <c r="D362" s="89"/>
      <c r="E362" s="89"/>
      <c r="F362" s="89"/>
      <c r="G362" s="89"/>
      <c r="J362" s="187"/>
      <c r="K362" s="131"/>
      <c r="L362" s="141"/>
      <c r="M362" s="188"/>
      <c r="N362" s="188"/>
      <c r="O362" s="188"/>
      <c r="P362" s="188"/>
      <c r="Q362" s="184"/>
      <c r="R362" s="136"/>
      <c r="S362" s="143"/>
      <c r="T362" s="185"/>
      <c r="U362" s="186"/>
      <c r="V362" s="186"/>
      <c r="W362" s="186"/>
    </row>
    <row r="363" spans="1:23" x14ac:dyDescent="0.25">
      <c r="A363" s="87"/>
      <c r="B363" s="88"/>
      <c r="C363" s="76"/>
      <c r="D363" s="89"/>
      <c r="E363" s="89"/>
      <c r="F363" s="89"/>
      <c r="G363" s="89"/>
      <c r="J363" s="187"/>
      <c r="K363" s="131"/>
      <c r="L363" s="141"/>
      <c r="M363" s="188"/>
      <c r="N363" s="188"/>
      <c r="O363" s="188"/>
      <c r="P363" s="188"/>
      <c r="Q363" s="184"/>
      <c r="R363" s="136"/>
      <c r="S363" s="143"/>
      <c r="T363" s="185"/>
      <c r="U363" s="186"/>
      <c r="V363" s="186"/>
      <c r="W363" s="186"/>
    </row>
    <row r="364" spans="1:23" x14ac:dyDescent="0.25">
      <c r="A364" s="87"/>
      <c r="B364" s="88"/>
      <c r="C364" s="76"/>
      <c r="D364" s="89"/>
      <c r="E364" s="89"/>
      <c r="F364" s="89"/>
      <c r="G364" s="89"/>
      <c r="J364" s="187"/>
      <c r="K364" s="131"/>
      <c r="L364" s="141"/>
      <c r="M364" s="188"/>
      <c r="N364" s="188"/>
      <c r="O364" s="188"/>
      <c r="P364" s="188"/>
      <c r="Q364" s="184"/>
      <c r="R364" s="136"/>
      <c r="S364" s="143"/>
      <c r="T364" s="185"/>
      <c r="U364" s="186"/>
      <c r="V364" s="186"/>
      <c r="W364" s="186"/>
    </row>
    <row r="365" spans="1:23" x14ac:dyDescent="0.25">
      <c r="A365" s="87"/>
      <c r="B365" s="88"/>
      <c r="C365" s="76"/>
      <c r="D365" s="89"/>
      <c r="E365" s="89"/>
      <c r="F365" s="89"/>
      <c r="G365" s="89"/>
      <c r="J365" s="187"/>
      <c r="K365" s="131"/>
      <c r="L365" s="141"/>
      <c r="M365" s="188"/>
      <c r="N365" s="188"/>
      <c r="O365" s="188"/>
      <c r="P365" s="188"/>
      <c r="Q365" s="184"/>
      <c r="R365" s="136"/>
      <c r="S365" s="143"/>
      <c r="T365" s="185"/>
      <c r="U365" s="186"/>
      <c r="V365" s="186"/>
      <c r="W365" s="186"/>
    </row>
    <row r="366" spans="1:23" x14ac:dyDescent="0.25">
      <c r="A366" s="87"/>
      <c r="B366" s="88"/>
      <c r="C366" s="76"/>
      <c r="D366" s="89"/>
      <c r="E366" s="89"/>
      <c r="F366" s="89"/>
      <c r="G366" s="89"/>
      <c r="J366" s="187"/>
      <c r="K366" s="131"/>
      <c r="L366" s="141"/>
      <c r="M366" s="188"/>
      <c r="N366" s="188"/>
      <c r="O366" s="188"/>
      <c r="P366" s="188"/>
      <c r="Q366" s="184"/>
      <c r="R366" s="136"/>
      <c r="S366" s="143"/>
      <c r="T366" s="185"/>
      <c r="U366" s="186"/>
      <c r="V366" s="186"/>
      <c r="W366" s="186"/>
    </row>
    <row r="367" spans="1:23" x14ac:dyDescent="0.25">
      <c r="A367" s="87"/>
      <c r="B367" s="88"/>
      <c r="C367" s="76"/>
      <c r="D367" s="89"/>
      <c r="E367" s="89"/>
      <c r="F367" s="89"/>
      <c r="G367" s="89"/>
      <c r="J367" s="187"/>
      <c r="K367" s="131"/>
      <c r="L367" s="141"/>
      <c r="M367" s="188"/>
      <c r="N367" s="188"/>
      <c r="O367" s="188"/>
      <c r="P367" s="188"/>
      <c r="Q367" s="184"/>
      <c r="R367" s="136"/>
      <c r="S367" s="143"/>
      <c r="T367" s="185"/>
      <c r="U367" s="186"/>
      <c r="V367" s="186"/>
      <c r="W367" s="186"/>
    </row>
    <row r="368" spans="1:23" x14ac:dyDescent="0.25">
      <c r="A368" s="87"/>
      <c r="B368" s="88"/>
      <c r="C368" s="76"/>
      <c r="D368" s="89"/>
      <c r="E368" s="89"/>
      <c r="F368" s="89"/>
      <c r="G368" s="89"/>
      <c r="J368" s="187"/>
      <c r="K368" s="131"/>
      <c r="L368" s="141"/>
      <c r="M368" s="188"/>
      <c r="N368" s="188"/>
      <c r="O368" s="188"/>
      <c r="P368" s="188"/>
      <c r="Q368" s="184"/>
      <c r="R368" s="136"/>
      <c r="S368" s="143"/>
      <c r="T368" s="185"/>
      <c r="U368" s="186"/>
      <c r="V368" s="186"/>
      <c r="W368" s="186"/>
    </row>
    <row r="369" spans="1:23" x14ac:dyDescent="0.25">
      <c r="A369" s="87"/>
      <c r="B369" s="88"/>
      <c r="C369" s="76"/>
      <c r="D369" s="89"/>
      <c r="E369" s="89"/>
      <c r="F369" s="89"/>
      <c r="G369" s="89"/>
      <c r="J369" s="187"/>
      <c r="K369" s="131"/>
      <c r="L369" s="141"/>
      <c r="M369" s="188"/>
      <c r="N369" s="188"/>
      <c r="O369" s="188"/>
      <c r="P369" s="188"/>
      <c r="Q369" s="184"/>
      <c r="R369" s="136"/>
      <c r="S369" s="143"/>
      <c r="T369" s="185"/>
      <c r="U369" s="186"/>
      <c r="V369" s="186"/>
      <c r="W369" s="186"/>
    </row>
    <row r="370" spans="1:23" x14ac:dyDescent="0.25">
      <c r="A370" s="87"/>
      <c r="B370" s="88"/>
      <c r="C370" s="76"/>
      <c r="D370" s="89"/>
      <c r="E370" s="89"/>
      <c r="F370" s="89"/>
      <c r="G370" s="89"/>
      <c r="J370" s="187"/>
      <c r="K370" s="131"/>
      <c r="L370" s="141"/>
      <c r="M370" s="188"/>
      <c r="N370" s="188"/>
      <c r="O370" s="188"/>
      <c r="P370" s="188"/>
      <c r="Q370" s="184"/>
      <c r="R370" s="136"/>
      <c r="S370" s="143"/>
      <c r="T370" s="185"/>
      <c r="U370" s="186"/>
      <c r="V370" s="186"/>
      <c r="W370" s="186"/>
    </row>
    <row r="371" spans="1:23" x14ac:dyDescent="0.25">
      <c r="A371" s="87"/>
      <c r="B371" s="88"/>
      <c r="C371" s="76"/>
      <c r="D371" s="89"/>
      <c r="E371" s="89"/>
      <c r="F371" s="89"/>
      <c r="G371" s="89"/>
      <c r="J371" s="187"/>
      <c r="K371" s="131"/>
      <c r="L371" s="141"/>
      <c r="M371" s="188"/>
      <c r="N371" s="188"/>
      <c r="O371" s="188"/>
      <c r="P371" s="188"/>
      <c r="Q371" s="184"/>
      <c r="R371" s="136"/>
      <c r="S371" s="143"/>
      <c r="T371" s="185"/>
      <c r="U371" s="186"/>
      <c r="V371" s="186"/>
      <c r="W371" s="186"/>
    </row>
    <row r="372" spans="1:23" x14ac:dyDescent="0.25">
      <c r="A372" s="87"/>
      <c r="B372" s="88"/>
      <c r="C372" s="76"/>
      <c r="D372" s="89"/>
      <c r="E372" s="89"/>
      <c r="F372" s="89"/>
      <c r="G372" s="89"/>
      <c r="J372" s="187"/>
      <c r="K372" s="131"/>
      <c r="L372" s="141"/>
      <c r="M372" s="188"/>
      <c r="N372" s="188"/>
      <c r="O372" s="188"/>
      <c r="P372" s="188"/>
      <c r="Q372" s="184"/>
      <c r="R372" s="136"/>
      <c r="S372" s="143"/>
      <c r="T372" s="185"/>
      <c r="U372" s="186"/>
      <c r="V372" s="186"/>
      <c r="W372" s="186"/>
    </row>
    <row r="373" spans="1:23" x14ac:dyDescent="0.25">
      <c r="A373" s="87"/>
      <c r="B373" s="88"/>
      <c r="C373" s="76"/>
      <c r="D373" s="89"/>
      <c r="E373" s="89"/>
      <c r="F373" s="89"/>
      <c r="G373" s="89"/>
      <c r="J373" s="187"/>
      <c r="K373" s="131"/>
      <c r="L373" s="141"/>
      <c r="M373" s="188"/>
      <c r="N373" s="188"/>
      <c r="O373" s="188"/>
      <c r="P373" s="188"/>
      <c r="Q373" s="184"/>
      <c r="R373" s="136"/>
      <c r="S373" s="143"/>
      <c r="T373" s="185"/>
      <c r="U373" s="186"/>
      <c r="V373" s="186"/>
      <c r="W373" s="186"/>
    </row>
    <row r="374" spans="1:23" x14ac:dyDescent="0.25">
      <c r="A374" s="87"/>
      <c r="B374" s="88"/>
      <c r="C374" s="76"/>
      <c r="D374" s="89"/>
      <c r="E374" s="89"/>
      <c r="F374" s="89"/>
      <c r="G374" s="89"/>
      <c r="J374" s="187"/>
      <c r="K374" s="131"/>
      <c r="L374" s="141"/>
      <c r="M374" s="188"/>
      <c r="N374" s="188"/>
      <c r="O374" s="188"/>
      <c r="P374" s="188"/>
      <c r="Q374" s="184"/>
      <c r="R374" s="136"/>
      <c r="S374" s="143"/>
      <c r="T374" s="185"/>
      <c r="U374" s="186"/>
      <c r="V374" s="186"/>
      <c r="W374" s="186"/>
    </row>
    <row r="375" spans="1:23" x14ac:dyDescent="0.25">
      <c r="A375" s="87"/>
      <c r="B375" s="88"/>
      <c r="C375" s="76"/>
      <c r="D375" s="89"/>
      <c r="E375" s="89"/>
      <c r="F375" s="89"/>
      <c r="G375" s="89"/>
      <c r="J375" s="187"/>
      <c r="K375" s="131"/>
      <c r="L375" s="141"/>
      <c r="M375" s="188"/>
      <c r="N375" s="188"/>
      <c r="O375" s="188"/>
      <c r="P375" s="188"/>
      <c r="Q375" s="184"/>
      <c r="R375" s="136"/>
      <c r="S375" s="143"/>
      <c r="T375" s="185"/>
      <c r="U375" s="186"/>
      <c r="V375" s="186"/>
      <c r="W375" s="186"/>
    </row>
    <row r="376" spans="1:23" x14ac:dyDescent="0.25">
      <c r="A376" s="87"/>
      <c r="B376" s="88"/>
      <c r="C376" s="76"/>
      <c r="D376" s="89"/>
      <c r="E376" s="89"/>
      <c r="F376" s="89"/>
      <c r="G376" s="89"/>
      <c r="J376" s="187"/>
      <c r="K376" s="131"/>
      <c r="L376" s="141"/>
      <c r="M376" s="188"/>
      <c r="N376" s="188"/>
      <c r="O376" s="188"/>
      <c r="P376" s="188"/>
      <c r="Q376" s="184"/>
      <c r="R376" s="136"/>
      <c r="S376" s="143"/>
      <c r="T376" s="185"/>
      <c r="U376" s="186"/>
      <c r="V376" s="186"/>
      <c r="W376" s="186"/>
    </row>
    <row r="377" spans="1:23" x14ac:dyDescent="0.25">
      <c r="A377" s="87"/>
      <c r="B377" s="88"/>
      <c r="C377" s="76"/>
      <c r="D377" s="89"/>
      <c r="E377" s="89"/>
      <c r="F377" s="89"/>
      <c r="G377" s="89"/>
      <c r="J377" s="187"/>
      <c r="K377" s="131"/>
      <c r="L377" s="141"/>
      <c r="M377" s="188"/>
      <c r="N377" s="188"/>
      <c r="O377" s="188"/>
      <c r="P377" s="188"/>
      <c r="Q377" s="157"/>
      <c r="R377" s="157"/>
      <c r="S377" s="157"/>
      <c r="T377" s="157"/>
      <c r="U377" s="157"/>
      <c r="V377" s="157"/>
      <c r="W377" s="157"/>
    </row>
    <row r="378" spans="1:23" x14ac:dyDescent="0.25">
      <c r="A378" s="87"/>
      <c r="B378" s="88"/>
      <c r="C378" s="76"/>
      <c r="D378" s="89"/>
      <c r="E378" s="89"/>
      <c r="F378" s="89"/>
      <c r="G378" s="89"/>
      <c r="Q378" s="157"/>
      <c r="R378" s="157"/>
      <c r="S378" s="157"/>
      <c r="T378" s="157"/>
      <c r="U378" s="157"/>
      <c r="V378" s="157"/>
      <c r="W378" s="157"/>
    </row>
    <row r="379" spans="1:23" x14ac:dyDescent="0.25">
      <c r="A379" s="87"/>
      <c r="B379" s="88"/>
      <c r="C379" s="76"/>
      <c r="D379" s="89"/>
      <c r="E379" s="89"/>
      <c r="F379" s="89"/>
      <c r="G379" s="89"/>
    </row>
    <row r="380" spans="1:23" x14ac:dyDescent="0.25">
      <c r="A380" s="87"/>
      <c r="B380" s="88"/>
      <c r="C380" s="76"/>
      <c r="D380" s="89"/>
      <c r="E380" s="89"/>
      <c r="F380" s="89"/>
      <c r="G380" s="89"/>
    </row>
    <row r="381" spans="1:23" x14ac:dyDescent="0.25">
      <c r="A381" s="87"/>
      <c r="B381" s="88"/>
      <c r="C381" s="76"/>
      <c r="D381" s="89"/>
      <c r="E381" s="89"/>
      <c r="F381" s="89"/>
      <c r="G381" s="89"/>
    </row>
    <row r="382" spans="1:23" x14ac:dyDescent="0.25">
      <c r="A382" s="87"/>
      <c r="B382" s="88"/>
      <c r="C382" s="76"/>
      <c r="D382" s="89"/>
      <c r="E382" s="89"/>
      <c r="F382" s="89"/>
      <c r="G382" s="89"/>
    </row>
    <row r="383" spans="1:23" x14ac:dyDescent="0.25">
      <c r="A383" s="87"/>
      <c r="B383" s="88"/>
      <c r="C383" s="76"/>
      <c r="D383" s="89"/>
      <c r="E383" s="89"/>
      <c r="F383" s="89"/>
      <c r="G383" s="89"/>
    </row>
    <row r="384" spans="1:23" x14ac:dyDescent="0.25">
      <c r="A384" s="87"/>
      <c r="B384" s="88"/>
      <c r="C384" s="76"/>
      <c r="D384" s="89"/>
      <c r="E384" s="89"/>
      <c r="F384" s="89"/>
      <c r="G384" s="89"/>
    </row>
    <row r="385" spans="1:7" x14ac:dyDescent="0.25">
      <c r="A385" s="87"/>
      <c r="B385" s="88"/>
      <c r="C385" s="76"/>
      <c r="D385" s="89"/>
      <c r="E385" s="89"/>
      <c r="F385" s="89"/>
      <c r="G385" s="89"/>
    </row>
    <row r="386" spans="1:7" x14ac:dyDescent="0.25">
      <c r="A386" s="87"/>
      <c r="B386" s="88"/>
      <c r="C386" s="76"/>
      <c r="D386" s="89"/>
      <c r="E386" s="89"/>
      <c r="F386" s="89"/>
      <c r="G386" s="8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F8928-76EA-4BBB-81AD-B1887E6904C6}">
  <dimension ref="A1:P133"/>
  <sheetViews>
    <sheetView workbookViewId="0">
      <selection activeCell="E8" sqref="E8"/>
    </sheetView>
  </sheetViews>
  <sheetFormatPr defaultColWidth="9.140625" defaultRowHeight="15" x14ac:dyDescent="0.25"/>
  <cols>
    <col min="1" max="1" width="9.140625" style="85"/>
    <col min="2" max="2" width="7.85546875" style="85" customWidth="1"/>
    <col min="3" max="3" width="14.7109375" style="85" customWidth="1"/>
    <col min="4" max="4" width="14.28515625" style="85" customWidth="1"/>
    <col min="5" max="7" width="14.7109375" style="85" customWidth="1"/>
    <col min="8" max="10" width="9.140625" style="85"/>
    <col min="11" max="11" width="11" style="85" customWidth="1"/>
    <col min="12" max="16384" width="9.140625" style="85"/>
  </cols>
  <sheetData>
    <row r="1" spans="1:16" x14ac:dyDescent="0.25">
      <c r="A1" s="70"/>
      <c r="B1" s="70"/>
      <c r="C1" s="70"/>
      <c r="D1" s="70"/>
      <c r="E1" s="70"/>
      <c r="F1" s="70"/>
      <c r="G1" s="71"/>
    </row>
    <row r="2" spans="1:16" x14ac:dyDescent="0.25">
      <c r="A2" s="70"/>
      <c r="B2" s="70"/>
      <c r="C2" s="70"/>
      <c r="D2" s="70"/>
      <c r="E2" s="70"/>
      <c r="F2" s="72"/>
      <c r="G2" s="73"/>
      <c r="K2" s="123"/>
      <c r="L2" s="123"/>
      <c r="M2" s="123"/>
      <c r="N2" s="123"/>
    </row>
    <row r="3" spans="1:16" x14ac:dyDescent="0.25">
      <c r="A3" s="70"/>
      <c r="B3" s="70"/>
      <c r="C3" s="70"/>
      <c r="D3" s="70"/>
      <c r="E3" s="70"/>
      <c r="F3" s="72"/>
      <c r="G3" s="73"/>
      <c r="K3" s="123"/>
      <c r="L3" s="123"/>
      <c r="M3" s="123"/>
      <c r="N3" s="123"/>
    </row>
    <row r="4" spans="1:16" ht="21" x14ac:dyDescent="0.35">
      <c r="A4" s="70"/>
      <c r="B4" s="74" t="s">
        <v>75</v>
      </c>
      <c r="C4" s="70"/>
      <c r="D4" s="70"/>
      <c r="E4" s="75"/>
      <c r="F4" s="76"/>
      <c r="G4" s="70"/>
      <c r="K4" s="123"/>
      <c r="L4" s="123"/>
      <c r="M4" s="123"/>
      <c r="N4" s="123"/>
      <c r="O4" s="92"/>
    </row>
    <row r="5" spans="1:16" x14ac:dyDescent="0.25">
      <c r="A5" s="70"/>
      <c r="B5" s="70"/>
      <c r="C5" s="70"/>
      <c r="D5" s="70"/>
      <c r="E5" s="70"/>
      <c r="F5" s="76"/>
      <c r="G5" s="70"/>
      <c r="K5" s="123"/>
      <c r="L5" s="123"/>
      <c r="M5" s="123"/>
      <c r="N5" s="123"/>
      <c r="O5" s="92"/>
    </row>
    <row r="6" spans="1:16" x14ac:dyDescent="0.25">
      <c r="A6" s="70"/>
      <c r="B6" s="77" t="s">
        <v>49</v>
      </c>
      <c r="C6" s="78"/>
      <c r="D6" s="79"/>
      <c r="E6" s="117">
        <v>44317</v>
      </c>
      <c r="F6" s="80"/>
      <c r="G6" s="70"/>
      <c r="K6" s="123"/>
      <c r="L6" s="123"/>
      <c r="M6" s="123"/>
      <c r="N6" s="123"/>
      <c r="O6" s="101"/>
    </row>
    <row r="7" spans="1:16" x14ac:dyDescent="0.25">
      <c r="A7" s="70"/>
      <c r="B7" s="81" t="s">
        <v>51</v>
      </c>
      <c r="C7" s="88"/>
      <c r="E7" s="102">
        <v>120</v>
      </c>
      <c r="F7" s="82" t="s">
        <v>39</v>
      </c>
      <c r="G7" s="70"/>
      <c r="I7" s="189"/>
      <c r="K7" s="123"/>
      <c r="L7" s="123"/>
      <c r="M7" s="123"/>
      <c r="N7" s="123"/>
      <c r="O7" s="103"/>
    </row>
    <row r="8" spans="1:16" x14ac:dyDescent="0.25">
      <c r="A8" s="70"/>
      <c r="B8" s="81" t="s">
        <v>69</v>
      </c>
      <c r="C8" s="88"/>
      <c r="D8" s="104">
        <f>E6-1</f>
        <v>44316</v>
      </c>
      <c r="E8" s="122">
        <v>145.35</v>
      </c>
      <c r="F8" s="82" t="s">
        <v>54</v>
      </c>
      <c r="G8" s="70"/>
      <c r="M8" s="106"/>
      <c r="N8" s="106"/>
      <c r="O8" s="106"/>
    </row>
    <row r="9" spans="1:16" x14ac:dyDescent="0.25">
      <c r="A9" s="70"/>
      <c r="B9" s="81" t="s">
        <v>76</v>
      </c>
      <c r="C9" s="88"/>
      <c r="D9" s="104">
        <f>EDATE(D8,E7)</f>
        <v>47968</v>
      </c>
      <c r="E9" s="122">
        <v>0</v>
      </c>
      <c r="F9" s="82" t="s">
        <v>54</v>
      </c>
      <c r="G9" s="70"/>
      <c r="K9" s="123"/>
      <c r="L9" s="123"/>
      <c r="M9" s="103"/>
      <c r="N9" s="103"/>
      <c r="O9" s="103"/>
      <c r="P9" s="106"/>
    </row>
    <row r="10" spans="1:16" x14ac:dyDescent="0.25">
      <c r="A10" s="70"/>
      <c r="B10" s="124" t="s">
        <v>60</v>
      </c>
      <c r="C10" s="125"/>
      <c r="D10" s="126"/>
      <c r="E10" s="127">
        <v>3.9E-2</v>
      </c>
      <c r="F10" s="83"/>
      <c r="G10" s="84"/>
      <c r="K10" s="123"/>
      <c r="L10" s="123"/>
      <c r="M10" s="103"/>
      <c r="N10" s="103"/>
      <c r="O10" s="103"/>
      <c r="P10" s="106"/>
    </row>
    <row r="11" spans="1:16" x14ac:dyDescent="0.25">
      <c r="A11" s="70"/>
      <c r="B11" s="102"/>
      <c r="C11" s="88"/>
      <c r="E11" s="107"/>
      <c r="F11" s="102"/>
      <c r="G11" s="84"/>
      <c r="K11" s="123"/>
      <c r="L11" s="123"/>
      <c r="M11" s="103"/>
      <c r="N11" s="103"/>
      <c r="O11" s="103"/>
      <c r="P11" s="106"/>
    </row>
    <row r="12" spans="1:16" x14ac:dyDescent="0.25">
      <c r="K12" s="123"/>
      <c r="L12" s="123"/>
      <c r="M12" s="103"/>
      <c r="N12" s="103"/>
      <c r="O12" s="103"/>
      <c r="P12" s="106"/>
    </row>
    <row r="13" spans="1:16" ht="15.75" thickBot="1" x14ac:dyDescent="0.3">
      <c r="A13" s="86" t="s">
        <v>61</v>
      </c>
      <c r="B13" s="86" t="s">
        <v>62</v>
      </c>
      <c r="C13" s="86" t="s">
        <v>63</v>
      </c>
      <c r="D13" s="86" t="s">
        <v>64</v>
      </c>
      <c r="E13" s="86" t="s">
        <v>65</v>
      </c>
      <c r="F13" s="86" t="s">
        <v>66</v>
      </c>
      <c r="G13" s="86" t="s">
        <v>67</v>
      </c>
      <c r="K13" s="123"/>
      <c r="L13" s="123"/>
      <c r="M13" s="103"/>
      <c r="N13" s="103"/>
      <c r="O13" s="103"/>
      <c r="P13" s="106"/>
    </row>
    <row r="14" spans="1:16" x14ac:dyDescent="0.25">
      <c r="A14" s="87">
        <f>E6</f>
        <v>44317</v>
      </c>
      <c r="B14" s="88">
        <v>1</v>
      </c>
      <c r="C14" s="76">
        <f>E8</f>
        <v>145.35</v>
      </c>
      <c r="D14" s="89">
        <f>ROUND(C14*$E$10/12,2)</f>
        <v>0.47</v>
      </c>
      <c r="E14" s="89">
        <f>F14-D14</f>
        <v>0.99</v>
      </c>
      <c r="F14" s="89">
        <f>ROUND(PMT($E$10/12,E7,-E8,E9),2)</f>
        <v>1.46</v>
      </c>
      <c r="G14" s="89">
        <f>C14-E14</f>
        <v>144.35999999999999</v>
      </c>
      <c r="K14" s="123"/>
      <c r="L14" s="123"/>
      <c r="M14" s="103"/>
      <c r="N14" s="103"/>
      <c r="O14" s="103"/>
      <c r="P14" s="106"/>
    </row>
    <row r="15" spans="1:16" x14ac:dyDescent="0.25">
      <c r="A15" s="87">
        <f>EDATE(A14,1)</f>
        <v>44348</v>
      </c>
      <c r="B15" s="88">
        <v>2</v>
      </c>
      <c r="C15" s="76">
        <f>G14</f>
        <v>144.35999999999999</v>
      </c>
      <c r="D15" s="89">
        <f t="shared" ref="D15:D72" si="0">ROUND(C15*$E$10/12,2)</f>
        <v>0.47</v>
      </c>
      <c r="E15" s="89">
        <f>F15-D15</f>
        <v>0.99</v>
      </c>
      <c r="F15" s="89">
        <f>F14</f>
        <v>1.46</v>
      </c>
      <c r="G15" s="89">
        <f t="shared" ref="G15:G72" si="1">C15-E15</f>
        <v>143.36999999999998</v>
      </c>
      <c r="K15" s="123"/>
      <c r="L15" s="123"/>
      <c r="M15" s="103"/>
      <c r="N15" s="103"/>
      <c r="O15" s="103"/>
      <c r="P15" s="106"/>
    </row>
    <row r="16" spans="1:16" x14ac:dyDescent="0.25">
      <c r="A16" s="87">
        <f>EDATE(A15,1)</f>
        <v>44378</v>
      </c>
      <c r="B16" s="88">
        <v>3</v>
      </c>
      <c r="C16" s="76">
        <f>G15</f>
        <v>143.36999999999998</v>
      </c>
      <c r="D16" s="89">
        <f t="shared" si="0"/>
        <v>0.47</v>
      </c>
      <c r="E16" s="89">
        <f>F16-D16</f>
        <v>0.99</v>
      </c>
      <c r="F16" s="89">
        <f t="shared" ref="F16:F79" si="2">F15</f>
        <v>1.46</v>
      </c>
      <c r="G16" s="89">
        <f t="shared" si="1"/>
        <v>142.37999999999997</v>
      </c>
      <c r="K16" s="123"/>
      <c r="L16" s="123"/>
      <c r="M16" s="103"/>
      <c r="N16" s="103"/>
      <c r="O16" s="103"/>
      <c r="P16" s="106"/>
    </row>
    <row r="17" spans="1:16" x14ac:dyDescent="0.25">
      <c r="A17" s="87">
        <f t="shared" ref="A17:A80" si="3">EDATE(A16,1)</f>
        <v>44409</v>
      </c>
      <c r="B17" s="88">
        <v>4</v>
      </c>
      <c r="C17" s="76">
        <f t="shared" ref="C17:C72" si="4">G16</f>
        <v>142.37999999999997</v>
      </c>
      <c r="D17" s="89">
        <f t="shared" si="0"/>
        <v>0.46</v>
      </c>
      <c r="E17" s="89">
        <f t="shared" ref="E17:E72" si="5">F17-D17</f>
        <v>1</v>
      </c>
      <c r="F17" s="89">
        <f t="shared" si="2"/>
        <v>1.46</v>
      </c>
      <c r="G17" s="89">
        <f t="shared" si="1"/>
        <v>141.37999999999997</v>
      </c>
      <c r="K17" s="123"/>
      <c r="L17" s="123"/>
      <c r="M17" s="103"/>
      <c r="N17" s="103"/>
      <c r="O17" s="103"/>
      <c r="P17" s="106"/>
    </row>
    <row r="18" spans="1:16" x14ac:dyDescent="0.25">
      <c r="A18" s="87">
        <f t="shared" si="3"/>
        <v>44440</v>
      </c>
      <c r="B18" s="88">
        <v>5</v>
      </c>
      <c r="C18" s="76">
        <f t="shared" si="4"/>
        <v>141.37999999999997</v>
      </c>
      <c r="D18" s="89">
        <f t="shared" si="0"/>
        <v>0.46</v>
      </c>
      <c r="E18" s="89">
        <f t="shared" si="5"/>
        <v>1</v>
      </c>
      <c r="F18" s="89">
        <f t="shared" si="2"/>
        <v>1.46</v>
      </c>
      <c r="G18" s="89">
        <f t="shared" si="1"/>
        <v>140.37999999999997</v>
      </c>
      <c r="K18" s="123"/>
      <c r="L18" s="123"/>
      <c r="M18" s="103"/>
      <c r="N18" s="103"/>
      <c r="O18" s="103"/>
      <c r="P18" s="106"/>
    </row>
    <row r="19" spans="1:16" x14ac:dyDescent="0.25">
      <c r="A19" s="87">
        <f t="shared" si="3"/>
        <v>44470</v>
      </c>
      <c r="B19" s="88">
        <v>6</v>
      </c>
      <c r="C19" s="76">
        <f t="shared" si="4"/>
        <v>140.37999999999997</v>
      </c>
      <c r="D19" s="89">
        <f t="shared" si="0"/>
        <v>0.46</v>
      </c>
      <c r="E19" s="89">
        <f t="shared" si="5"/>
        <v>1</v>
      </c>
      <c r="F19" s="89">
        <f t="shared" si="2"/>
        <v>1.46</v>
      </c>
      <c r="G19" s="89">
        <f t="shared" si="1"/>
        <v>139.37999999999997</v>
      </c>
      <c r="K19" s="123"/>
      <c r="L19" s="123"/>
      <c r="M19" s="103"/>
      <c r="N19" s="103"/>
      <c r="O19" s="103"/>
      <c r="P19" s="106"/>
    </row>
    <row r="20" spans="1:16" x14ac:dyDescent="0.25">
      <c r="A20" s="87">
        <f t="shared" si="3"/>
        <v>44501</v>
      </c>
      <c r="B20" s="88">
        <v>7</v>
      </c>
      <c r="C20" s="76">
        <f t="shared" si="4"/>
        <v>139.37999999999997</v>
      </c>
      <c r="D20" s="89">
        <f t="shared" si="0"/>
        <v>0.45</v>
      </c>
      <c r="E20" s="89">
        <f t="shared" si="5"/>
        <v>1.01</v>
      </c>
      <c r="F20" s="89">
        <f t="shared" si="2"/>
        <v>1.46</v>
      </c>
      <c r="G20" s="89">
        <f t="shared" si="1"/>
        <v>138.36999999999998</v>
      </c>
      <c r="K20" s="123"/>
      <c r="L20" s="123"/>
      <c r="M20" s="103"/>
      <c r="N20" s="103"/>
      <c r="O20" s="103"/>
      <c r="P20" s="106"/>
    </row>
    <row r="21" spans="1:16" x14ac:dyDescent="0.25">
      <c r="A21" s="87">
        <f>EDATE(A20,1)</f>
        <v>44531</v>
      </c>
      <c r="B21" s="88">
        <v>8</v>
      </c>
      <c r="C21" s="76">
        <f t="shared" si="4"/>
        <v>138.36999999999998</v>
      </c>
      <c r="D21" s="89">
        <f t="shared" si="0"/>
        <v>0.45</v>
      </c>
      <c r="E21" s="89">
        <f t="shared" si="5"/>
        <v>1.01</v>
      </c>
      <c r="F21" s="89">
        <f t="shared" si="2"/>
        <v>1.46</v>
      </c>
      <c r="G21" s="89">
        <f t="shared" si="1"/>
        <v>137.35999999999999</v>
      </c>
      <c r="K21" s="123"/>
      <c r="L21" s="123"/>
      <c r="M21" s="103"/>
      <c r="N21" s="103"/>
      <c r="O21" s="103"/>
      <c r="P21" s="106"/>
    </row>
    <row r="22" spans="1:16" x14ac:dyDescent="0.25">
      <c r="A22" s="87">
        <f t="shared" si="3"/>
        <v>44562</v>
      </c>
      <c r="B22" s="88">
        <v>9</v>
      </c>
      <c r="C22" s="76">
        <f t="shared" si="4"/>
        <v>137.35999999999999</v>
      </c>
      <c r="D22" s="89">
        <f t="shared" si="0"/>
        <v>0.45</v>
      </c>
      <c r="E22" s="89">
        <f t="shared" si="5"/>
        <v>1.01</v>
      </c>
      <c r="F22" s="89">
        <f t="shared" si="2"/>
        <v>1.46</v>
      </c>
      <c r="G22" s="89">
        <f t="shared" si="1"/>
        <v>136.35</v>
      </c>
      <c r="K22" s="123"/>
      <c r="L22" s="123"/>
      <c r="M22" s="103"/>
      <c r="N22" s="103"/>
      <c r="O22" s="103"/>
      <c r="P22" s="106"/>
    </row>
    <row r="23" spans="1:16" x14ac:dyDescent="0.25">
      <c r="A23" s="87">
        <f t="shared" si="3"/>
        <v>44593</v>
      </c>
      <c r="B23" s="88">
        <v>10</v>
      </c>
      <c r="C23" s="76">
        <f t="shared" si="4"/>
        <v>136.35</v>
      </c>
      <c r="D23" s="89">
        <f t="shared" si="0"/>
        <v>0.44</v>
      </c>
      <c r="E23" s="89">
        <f t="shared" si="5"/>
        <v>1.02</v>
      </c>
      <c r="F23" s="89">
        <f t="shared" si="2"/>
        <v>1.46</v>
      </c>
      <c r="G23" s="89">
        <f t="shared" si="1"/>
        <v>135.32999999999998</v>
      </c>
      <c r="K23" s="123"/>
      <c r="L23" s="123"/>
      <c r="M23" s="103"/>
      <c r="N23" s="103"/>
      <c r="O23" s="103"/>
      <c r="P23" s="106"/>
    </row>
    <row r="24" spans="1:16" x14ac:dyDescent="0.25">
      <c r="A24" s="87">
        <f t="shared" si="3"/>
        <v>44621</v>
      </c>
      <c r="B24" s="88">
        <v>11</v>
      </c>
      <c r="C24" s="76">
        <f t="shared" si="4"/>
        <v>135.32999999999998</v>
      </c>
      <c r="D24" s="89">
        <f t="shared" si="0"/>
        <v>0.44</v>
      </c>
      <c r="E24" s="89">
        <f t="shared" si="5"/>
        <v>1.02</v>
      </c>
      <c r="F24" s="89">
        <f t="shared" si="2"/>
        <v>1.46</v>
      </c>
      <c r="G24" s="89">
        <f t="shared" si="1"/>
        <v>134.30999999999997</v>
      </c>
    </row>
    <row r="25" spans="1:16" x14ac:dyDescent="0.25">
      <c r="A25" s="87">
        <f t="shared" si="3"/>
        <v>44652</v>
      </c>
      <c r="B25" s="88">
        <v>12</v>
      </c>
      <c r="C25" s="76">
        <f t="shared" si="4"/>
        <v>134.30999999999997</v>
      </c>
      <c r="D25" s="89">
        <f t="shared" si="0"/>
        <v>0.44</v>
      </c>
      <c r="E25" s="89">
        <f t="shared" si="5"/>
        <v>1.02</v>
      </c>
      <c r="F25" s="89">
        <f t="shared" si="2"/>
        <v>1.46</v>
      </c>
      <c r="G25" s="89">
        <f t="shared" si="1"/>
        <v>133.28999999999996</v>
      </c>
    </row>
    <row r="26" spans="1:16" x14ac:dyDescent="0.25">
      <c r="A26" s="87">
        <f t="shared" si="3"/>
        <v>44682</v>
      </c>
      <c r="B26" s="88">
        <v>13</v>
      </c>
      <c r="C26" s="76">
        <f t="shared" si="4"/>
        <v>133.28999999999996</v>
      </c>
      <c r="D26" s="89">
        <f t="shared" si="0"/>
        <v>0.43</v>
      </c>
      <c r="E26" s="89">
        <f t="shared" si="5"/>
        <v>1.03</v>
      </c>
      <c r="F26" s="89">
        <f t="shared" si="2"/>
        <v>1.46</v>
      </c>
      <c r="G26" s="89">
        <f t="shared" si="1"/>
        <v>132.25999999999996</v>
      </c>
    </row>
    <row r="27" spans="1:16" x14ac:dyDescent="0.25">
      <c r="A27" s="87">
        <f t="shared" si="3"/>
        <v>44713</v>
      </c>
      <c r="B27" s="88">
        <v>14</v>
      </c>
      <c r="C27" s="76">
        <f t="shared" si="4"/>
        <v>132.25999999999996</v>
      </c>
      <c r="D27" s="89">
        <f t="shared" si="0"/>
        <v>0.43</v>
      </c>
      <c r="E27" s="89">
        <f t="shared" si="5"/>
        <v>1.03</v>
      </c>
      <c r="F27" s="89">
        <f t="shared" si="2"/>
        <v>1.46</v>
      </c>
      <c r="G27" s="89">
        <f t="shared" si="1"/>
        <v>131.22999999999996</v>
      </c>
    </row>
    <row r="28" spans="1:16" x14ac:dyDescent="0.25">
      <c r="A28" s="87">
        <f t="shared" si="3"/>
        <v>44743</v>
      </c>
      <c r="B28" s="88">
        <v>15</v>
      </c>
      <c r="C28" s="76">
        <f t="shared" si="4"/>
        <v>131.22999999999996</v>
      </c>
      <c r="D28" s="89">
        <f t="shared" si="0"/>
        <v>0.43</v>
      </c>
      <c r="E28" s="89">
        <f t="shared" si="5"/>
        <v>1.03</v>
      </c>
      <c r="F28" s="89">
        <f t="shared" si="2"/>
        <v>1.46</v>
      </c>
      <c r="G28" s="89">
        <f t="shared" si="1"/>
        <v>130.19999999999996</v>
      </c>
    </row>
    <row r="29" spans="1:16" x14ac:dyDescent="0.25">
      <c r="A29" s="87">
        <f t="shared" si="3"/>
        <v>44774</v>
      </c>
      <c r="B29" s="88">
        <v>16</v>
      </c>
      <c r="C29" s="76">
        <f t="shared" si="4"/>
        <v>130.19999999999996</v>
      </c>
      <c r="D29" s="89">
        <f t="shared" si="0"/>
        <v>0.42</v>
      </c>
      <c r="E29" s="89">
        <f t="shared" si="5"/>
        <v>1.04</v>
      </c>
      <c r="F29" s="89">
        <f t="shared" si="2"/>
        <v>1.46</v>
      </c>
      <c r="G29" s="89">
        <f t="shared" si="1"/>
        <v>129.15999999999997</v>
      </c>
    </row>
    <row r="30" spans="1:16" x14ac:dyDescent="0.25">
      <c r="A30" s="87">
        <f t="shared" si="3"/>
        <v>44805</v>
      </c>
      <c r="B30" s="88">
        <v>17</v>
      </c>
      <c r="C30" s="76">
        <f t="shared" si="4"/>
        <v>129.15999999999997</v>
      </c>
      <c r="D30" s="89">
        <f t="shared" si="0"/>
        <v>0.42</v>
      </c>
      <c r="E30" s="89">
        <f t="shared" si="5"/>
        <v>1.04</v>
      </c>
      <c r="F30" s="89">
        <f t="shared" si="2"/>
        <v>1.46</v>
      </c>
      <c r="G30" s="89">
        <f t="shared" si="1"/>
        <v>128.11999999999998</v>
      </c>
    </row>
    <row r="31" spans="1:16" x14ac:dyDescent="0.25">
      <c r="A31" s="87">
        <f t="shared" si="3"/>
        <v>44835</v>
      </c>
      <c r="B31" s="88">
        <v>18</v>
      </c>
      <c r="C31" s="76">
        <f t="shared" si="4"/>
        <v>128.11999999999998</v>
      </c>
      <c r="D31" s="89">
        <f t="shared" si="0"/>
        <v>0.42</v>
      </c>
      <c r="E31" s="89">
        <f t="shared" si="5"/>
        <v>1.04</v>
      </c>
      <c r="F31" s="89">
        <f t="shared" si="2"/>
        <v>1.46</v>
      </c>
      <c r="G31" s="89">
        <f t="shared" si="1"/>
        <v>127.07999999999997</v>
      </c>
    </row>
    <row r="32" spans="1:16" x14ac:dyDescent="0.25">
      <c r="A32" s="87">
        <f t="shared" si="3"/>
        <v>44866</v>
      </c>
      <c r="B32" s="88">
        <v>19</v>
      </c>
      <c r="C32" s="76">
        <f t="shared" si="4"/>
        <v>127.07999999999997</v>
      </c>
      <c r="D32" s="89">
        <f t="shared" si="0"/>
        <v>0.41</v>
      </c>
      <c r="E32" s="89">
        <f t="shared" si="5"/>
        <v>1.05</v>
      </c>
      <c r="F32" s="89">
        <f t="shared" si="2"/>
        <v>1.46</v>
      </c>
      <c r="G32" s="89">
        <f t="shared" si="1"/>
        <v>126.02999999999997</v>
      </c>
    </row>
    <row r="33" spans="1:7" x14ac:dyDescent="0.25">
      <c r="A33" s="87">
        <f t="shared" si="3"/>
        <v>44896</v>
      </c>
      <c r="B33" s="88">
        <v>20</v>
      </c>
      <c r="C33" s="76">
        <f t="shared" si="4"/>
        <v>126.02999999999997</v>
      </c>
      <c r="D33" s="89">
        <f t="shared" si="0"/>
        <v>0.41</v>
      </c>
      <c r="E33" s="89">
        <f t="shared" si="5"/>
        <v>1.05</v>
      </c>
      <c r="F33" s="89">
        <f t="shared" si="2"/>
        <v>1.46</v>
      </c>
      <c r="G33" s="89">
        <f t="shared" si="1"/>
        <v>124.97999999999998</v>
      </c>
    </row>
    <row r="34" spans="1:7" x14ac:dyDescent="0.25">
      <c r="A34" s="87">
        <f t="shared" si="3"/>
        <v>44927</v>
      </c>
      <c r="B34" s="88">
        <v>21</v>
      </c>
      <c r="C34" s="76">
        <f t="shared" si="4"/>
        <v>124.97999999999998</v>
      </c>
      <c r="D34" s="89">
        <f t="shared" si="0"/>
        <v>0.41</v>
      </c>
      <c r="E34" s="89">
        <f t="shared" si="5"/>
        <v>1.05</v>
      </c>
      <c r="F34" s="89">
        <f t="shared" si="2"/>
        <v>1.46</v>
      </c>
      <c r="G34" s="89">
        <f t="shared" si="1"/>
        <v>123.92999999999998</v>
      </c>
    </row>
    <row r="35" spans="1:7" x14ac:dyDescent="0.25">
      <c r="A35" s="87">
        <f t="shared" si="3"/>
        <v>44958</v>
      </c>
      <c r="B35" s="88">
        <v>22</v>
      </c>
      <c r="C35" s="76">
        <f t="shared" si="4"/>
        <v>123.92999999999998</v>
      </c>
      <c r="D35" s="89">
        <f t="shared" si="0"/>
        <v>0.4</v>
      </c>
      <c r="E35" s="89">
        <f t="shared" si="5"/>
        <v>1.06</v>
      </c>
      <c r="F35" s="89">
        <f t="shared" si="2"/>
        <v>1.46</v>
      </c>
      <c r="G35" s="89">
        <f t="shared" si="1"/>
        <v>122.86999999999998</v>
      </c>
    </row>
    <row r="36" spans="1:7" x14ac:dyDescent="0.25">
      <c r="A36" s="87">
        <f t="shared" si="3"/>
        <v>44986</v>
      </c>
      <c r="B36" s="88">
        <v>23</v>
      </c>
      <c r="C36" s="76">
        <f t="shared" si="4"/>
        <v>122.86999999999998</v>
      </c>
      <c r="D36" s="89">
        <f t="shared" si="0"/>
        <v>0.4</v>
      </c>
      <c r="E36" s="89">
        <f t="shared" si="5"/>
        <v>1.06</v>
      </c>
      <c r="F36" s="89">
        <f t="shared" si="2"/>
        <v>1.46</v>
      </c>
      <c r="G36" s="89">
        <f t="shared" si="1"/>
        <v>121.80999999999997</v>
      </c>
    </row>
    <row r="37" spans="1:7" x14ac:dyDescent="0.25">
      <c r="A37" s="87">
        <f t="shared" si="3"/>
        <v>45017</v>
      </c>
      <c r="B37" s="88">
        <v>24</v>
      </c>
      <c r="C37" s="76">
        <f t="shared" si="4"/>
        <v>121.80999999999997</v>
      </c>
      <c r="D37" s="89">
        <f t="shared" si="0"/>
        <v>0.4</v>
      </c>
      <c r="E37" s="89">
        <f t="shared" si="5"/>
        <v>1.06</v>
      </c>
      <c r="F37" s="89">
        <f t="shared" si="2"/>
        <v>1.46</v>
      </c>
      <c r="G37" s="89">
        <f t="shared" si="1"/>
        <v>120.74999999999997</v>
      </c>
    </row>
    <row r="38" spans="1:7" x14ac:dyDescent="0.25">
      <c r="A38" s="87">
        <f t="shared" si="3"/>
        <v>45047</v>
      </c>
      <c r="B38" s="88">
        <v>25</v>
      </c>
      <c r="C38" s="76">
        <f t="shared" si="4"/>
        <v>120.74999999999997</v>
      </c>
      <c r="D38" s="89">
        <f t="shared" si="0"/>
        <v>0.39</v>
      </c>
      <c r="E38" s="89">
        <f t="shared" si="5"/>
        <v>1.0699999999999998</v>
      </c>
      <c r="F38" s="89">
        <f t="shared" si="2"/>
        <v>1.46</v>
      </c>
      <c r="G38" s="89">
        <f t="shared" si="1"/>
        <v>119.67999999999998</v>
      </c>
    </row>
    <row r="39" spans="1:7" x14ac:dyDescent="0.25">
      <c r="A39" s="87">
        <f t="shared" si="3"/>
        <v>45078</v>
      </c>
      <c r="B39" s="88">
        <v>26</v>
      </c>
      <c r="C39" s="76">
        <f t="shared" si="4"/>
        <v>119.67999999999998</v>
      </c>
      <c r="D39" s="89">
        <f t="shared" si="0"/>
        <v>0.39</v>
      </c>
      <c r="E39" s="89">
        <f t="shared" si="5"/>
        <v>1.0699999999999998</v>
      </c>
      <c r="F39" s="89">
        <f t="shared" si="2"/>
        <v>1.46</v>
      </c>
      <c r="G39" s="89">
        <f t="shared" si="1"/>
        <v>118.60999999999999</v>
      </c>
    </row>
    <row r="40" spans="1:7" x14ac:dyDescent="0.25">
      <c r="A40" s="87">
        <f t="shared" si="3"/>
        <v>45108</v>
      </c>
      <c r="B40" s="88">
        <v>27</v>
      </c>
      <c r="C40" s="76">
        <f t="shared" si="4"/>
        <v>118.60999999999999</v>
      </c>
      <c r="D40" s="89">
        <f t="shared" si="0"/>
        <v>0.39</v>
      </c>
      <c r="E40" s="89">
        <f t="shared" si="5"/>
        <v>1.0699999999999998</v>
      </c>
      <c r="F40" s="89">
        <f t="shared" si="2"/>
        <v>1.46</v>
      </c>
      <c r="G40" s="89">
        <f t="shared" si="1"/>
        <v>117.53999999999999</v>
      </c>
    </row>
    <row r="41" spans="1:7" x14ac:dyDescent="0.25">
      <c r="A41" s="87">
        <f t="shared" si="3"/>
        <v>45139</v>
      </c>
      <c r="B41" s="88">
        <v>28</v>
      </c>
      <c r="C41" s="76">
        <f t="shared" si="4"/>
        <v>117.53999999999999</v>
      </c>
      <c r="D41" s="89">
        <f t="shared" si="0"/>
        <v>0.38</v>
      </c>
      <c r="E41" s="89">
        <f t="shared" si="5"/>
        <v>1.08</v>
      </c>
      <c r="F41" s="89">
        <f t="shared" si="2"/>
        <v>1.46</v>
      </c>
      <c r="G41" s="89">
        <f t="shared" si="1"/>
        <v>116.46</v>
      </c>
    </row>
    <row r="42" spans="1:7" x14ac:dyDescent="0.25">
      <c r="A42" s="87">
        <f t="shared" si="3"/>
        <v>45170</v>
      </c>
      <c r="B42" s="88">
        <v>29</v>
      </c>
      <c r="C42" s="76">
        <f t="shared" si="4"/>
        <v>116.46</v>
      </c>
      <c r="D42" s="89">
        <f t="shared" si="0"/>
        <v>0.38</v>
      </c>
      <c r="E42" s="89">
        <f t="shared" si="5"/>
        <v>1.08</v>
      </c>
      <c r="F42" s="89">
        <f t="shared" si="2"/>
        <v>1.46</v>
      </c>
      <c r="G42" s="89">
        <f t="shared" si="1"/>
        <v>115.38</v>
      </c>
    </row>
    <row r="43" spans="1:7" x14ac:dyDescent="0.25">
      <c r="A43" s="87">
        <f t="shared" si="3"/>
        <v>45200</v>
      </c>
      <c r="B43" s="88">
        <v>30</v>
      </c>
      <c r="C43" s="76">
        <f t="shared" si="4"/>
        <v>115.38</v>
      </c>
      <c r="D43" s="89">
        <f t="shared" si="0"/>
        <v>0.37</v>
      </c>
      <c r="E43" s="89">
        <f t="shared" si="5"/>
        <v>1.0899999999999999</v>
      </c>
      <c r="F43" s="89">
        <f t="shared" si="2"/>
        <v>1.46</v>
      </c>
      <c r="G43" s="89">
        <f t="shared" si="1"/>
        <v>114.28999999999999</v>
      </c>
    </row>
    <row r="44" spans="1:7" x14ac:dyDescent="0.25">
      <c r="A44" s="87">
        <f t="shared" si="3"/>
        <v>45231</v>
      </c>
      <c r="B44" s="88">
        <v>31</v>
      </c>
      <c r="C44" s="76">
        <f t="shared" si="4"/>
        <v>114.28999999999999</v>
      </c>
      <c r="D44" s="89">
        <f t="shared" si="0"/>
        <v>0.37</v>
      </c>
      <c r="E44" s="89">
        <f t="shared" si="5"/>
        <v>1.0899999999999999</v>
      </c>
      <c r="F44" s="89">
        <f t="shared" si="2"/>
        <v>1.46</v>
      </c>
      <c r="G44" s="89">
        <f t="shared" si="1"/>
        <v>113.19999999999999</v>
      </c>
    </row>
    <row r="45" spans="1:7" x14ac:dyDescent="0.25">
      <c r="A45" s="87">
        <f t="shared" si="3"/>
        <v>45261</v>
      </c>
      <c r="B45" s="88">
        <v>32</v>
      </c>
      <c r="C45" s="76">
        <f t="shared" si="4"/>
        <v>113.19999999999999</v>
      </c>
      <c r="D45" s="89">
        <f t="shared" si="0"/>
        <v>0.37</v>
      </c>
      <c r="E45" s="89">
        <f t="shared" si="5"/>
        <v>1.0899999999999999</v>
      </c>
      <c r="F45" s="89">
        <f t="shared" si="2"/>
        <v>1.46</v>
      </c>
      <c r="G45" s="89">
        <f t="shared" si="1"/>
        <v>112.10999999999999</v>
      </c>
    </row>
    <row r="46" spans="1:7" x14ac:dyDescent="0.25">
      <c r="A46" s="87">
        <f t="shared" si="3"/>
        <v>45292</v>
      </c>
      <c r="B46" s="88">
        <v>33</v>
      </c>
      <c r="C46" s="76">
        <f t="shared" si="4"/>
        <v>112.10999999999999</v>
      </c>
      <c r="D46" s="89">
        <f t="shared" si="0"/>
        <v>0.36</v>
      </c>
      <c r="E46" s="89">
        <f t="shared" si="5"/>
        <v>1.1000000000000001</v>
      </c>
      <c r="F46" s="89">
        <f t="shared" si="2"/>
        <v>1.46</v>
      </c>
      <c r="G46" s="89">
        <f t="shared" si="1"/>
        <v>111.00999999999999</v>
      </c>
    </row>
    <row r="47" spans="1:7" x14ac:dyDescent="0.25">
      <c r="A47" s="87">
        <f t="shared" si="3"/>
        <v>45323</v>
      </c>
      <c r="B47" s="88">
        <v>34</v>
      </c>
      <c r="C47" s="76">
        <f t="shared" si="4"/>
        <v>111.00999999999999</v>
      </c>
      <c r="D47" s="89">
        <f t="shared" si="0"/>
        <v>0.36</v>
      </c>
      <c r="E47" s="89">
        <f t="shared" si="5"/>
        <v>1.1000000000000001</v>
      </c>
      <c r="F47" s="89">
        <f t="shared" si="2"/>
        <v>1.46</v>
      </c>
      <c r="G47" s="89">
        <f t="shared" si="1"/>
        <v>109.91</v>
      </c>
    </row>
    <row r="48" spans="1:7" x14ac:dyDescent="0.25">
      <c r="A48" s="87">
        <f t="shared" si="3"/>
        <v>45352</v>
      </c>
      <c r="B48" s="88">
        <v>35</v>
      </c>
      <c r="C48" s="76">
        <f t="shared" si="4"/>
        <v>109.91</v>
      </c>
      <c r="D48" s="89">
        <f t="shared" si="0"/>
        <v>0.36</v>
      </c>
      <c r="E48" s="89">
        <f t="shared" si="5"/>
        <v>1.1000000000000001</v>
      </c>
      <c r="F48" s="89">
        <f t="shared" si="2"/>
        <v>1.46</v>
      </c>
      <c r="G48" s="89">
        <f t="shared" si="1"/>
        <v>108.81</v>
      </c>
    </row>
    <row r="49" spans="1:7" x14ac:dyDescent="0.25">
      <c r="A49" s="87">
        <f t="shared" si="3"/>
        <v>45383</v>
      </c>
      <c r="B49" s="88">
        <v>36</v>
      </c>
      <c r="C49" s="76">
        <f t="shared" si="4"/>
        <v>108.81</v>
      </c>
      <c r="D49" s="89">
        <f t="shared" si="0"/>
        <v>0.35</v>
      </c>
      <c r="E49" s="89">
        <f t="shared" si="5"/>
        <v>1.1099999999999999</v>
      </c>
      <c r="F49" s="89">
        <f t="shared" si="2"/>
        <v>1.46</v>
      </c>
      <c r="G49" s="89">
        <f t="shared" si="1"/>
        <v>107.7</v>
      </c>
    </row>
    <row r="50" spans="1:7" x14ac:dyDescent="0.25">
      <c r="A50" s="87">
        <f t="shared" si="3"/>
        <v>45413</v>
      </c>
      <c r="B50" s="88">
        <v>37</v>
      </c>
      <c r="C50" s="76">
        <f t="shared" si="4"/>
        <v>107.7</v>
      </c>
      <c r="D50" s="89">
        <f t="shared" si="0"/>
        <v>0.35</v>
      </c>
      <c r="E50" s="89">
        <f t="shared" si="5"/>
        <v>1.1099999999999999</v>
      </c>
      <c r="F50" s="89">
        <f t="shared" si="2"/>
        <v>1.46</v>
      </c>
      <c r="G50" s="89">
        <f t="shared" si="1"/>
        <v>106.59</v>
      </c>
    </row>
    <row r="51" spans="1:7" x14ac:dyDescent="0.25">
      <c r="A51" s="87">
        <f t="shared" si="3"/>
        <v>45444</v>
      </c>
      <c r="B51" s="88">
        <v>38</v>
      </c>
      <c r="C51" s="76">
        <f t="shared" si="4"/>
        <v>106.59</v>
      </c>
      <c r="D51" s="89">
        <f t="shared" si="0"/>
        <v>0.35</v>
      </c>
      <c r="E51" s="89">
        <f t="shared" si="5"/>
        <v>1.1099999999999999</v>
      </c>
      <c r="F51" s="89">
        <f t="shared" si="2"/>
        <v>1.46</v>
      </c>
      <c r="G51" s="89">
        <f t="shared" si="1"/>
        <v>105.48</v>
      </c>
    </row>
    <row r="52" spans="1:7" x14ac:dyDescent="0.25">
      <c r="A52" s="87">
        <f t="shared" si="3"/>
        <v>45474</v>
      </c>
      <c r="B52" s="88">
        <v>39</v>
      </c>
      <c r="C52" s="76">
        <f t="shared" si="4"/>
        <v>105.48</v>
      </c>
      <c r="D52" s="89">
        <f t="shared" si="0"/>
        <v>0.34</v>
      </c>
      <c r="E52" s="89">
        <f t="shared" si="5"/>
        <v>1.1199999999999999</v>
      </c>
      <c r="F52" s="89">
        <f t="shared" si="2"/>
        <v>1.46</v>
      </c>
      <c r="G52" s="89">
        <f t="shared" si="1"/>
        <v>104.36</v>
      </c>
    </row>
    <row r="53" spans="1:7" x14ac:dyDescent="0.25">
      <c r="A53" s="87">
        <f t="shared" si="3"/>
        <v>45505</v>
      </c>
      <c r="B53" s="88">
        <v>40</v>
      </c>
      <c r="C53" s="76">
        <f t="shared" si="4"/>
        <v>104.36</v>
      </c>
      <c r="D53" s="89">
        <f t="shared" si="0"/>
        <v>0.34</v>
      </c>
      <c r="E53" s="89">
        <f t="shared" si="5"/>
        <v>1.1199999999999999</v>
      </c>
      <c r="F53" s="89">
        <f t="shared" si="2"/>
        <v>1.46</v>
      </c>
      <c r="G53" s="89">
        <f t="shared" si="1"/>
        <v>103.24</v>
      </c>
    </row>
    <row r="54" spans="1:7" x14ac:dyDescent="0.25">
      <c r="A54" s="87">
        <f t="shared" si="3"/>
        <v>45536</v>
      </c>
      <c r="B54" s="88">
        <v>41</v>
      </c>
      <c r="C54" s="76">
        <f t="shared" si="4"/>
        <v>103.24</v>
      </c>
      <c r="D54" s="89">
        <f t="shared" si="0"/>
        <v>0.34</v>
      </c>
      <c r="E54" s="89">
        <f t="shared" si="5"/>
        <v>1.1199999999999999</v>
      </c>
      <c r="F54" s="89">
        <f t="shared" si="2"/>
        <v>1.46</v>
      </c>
      <c r="G54" s="89">
        <f t="shared" si="1"/>
        <v>102.11999999999999</v>
      </c>
    </row>
    <row r="55" spans="1:7" x14ac:dyDescent="0.25">
      <c r="A55" s="87">
        <f t="shared" si="3"/>
        <v>45566</v>
      </c>
      <c r="B55" s="88">
        <v>42</v>
      </c>
      <c r="C55" s="76">
        <f t="shared" si="4"/>
        <v>102.11999999999999</v>
      </c>
      <c r="D55" s="89">
        <f t="shared" si="0"/>
        <v>0.33</v>
      </c>
      <c r="E55" s="89">
        <f t="shared" si="5"/>
        <v>1.1299999999999999</v>
      </c>
      <c r="F55" s="89">
        <f t="shared" si="2"/>
        <v>1.46</v>
      </c>
      <c r="G55" s="89">
        <f t="shared" si="1"/>
        <v>100.99</v>
      </c>
    </row>
    <row r="56" spans="1:7" x14ac:dyDescent="0.25">
      <c r="A56" s="87">
        <f t="shared" si="3"/>
        <v>45597</v>
      </c>
      <c r="B56" s="88">
        <v>43</v>
      </c>
      <c r="C56" s="76">
        <f t="shared" si="4"/>
        <v>100.99</v>
      </c>
      <c r="D56" s="89">
        <f t="shared" si="0"/>
        <v>0.33</v>
      </c>
      <c r="E56" s="89">
        <f t="shared" si="5"/>
        <v>1.1299999999999999</v>
      </c>
      <c r="F56" s="89">
        <f t="shared" si="2"/>
        <v>1.46</v>
      </c>
      <c r="G56" s="89">
        <f t="shared" si="1"/>
        <v>99.86</v>
      </c>
    </row>
    <row r="57" spans="1:7" x14ac:dyDescent="0.25">
      <c r="A57" s="87">
        <f t="shared" si="3"/>
        <v>45627</v>
      </c>
      <c r="B57" s="88">
        <v>44</v>
      </c>
      <c r="C57" s="76">
        <f t="shared" si="4"/>
        <v>99.86</v>
      </c>
      <c r="D57" s="89">
        <f t="shared" si="0"/>
        <v>0.32</v>
      </c>
      <c r="E57" s="89">
        <f t="shared" si="5"/>
        <v>1.1399999999999999</v>
      </c>
      <c r="F57" s="89">
        <f t="shared" si="2"/>
        <v>1.46</v>
      </c>
      <c r="G57" s="89">
        <f t="shared" si="1"/>
        <v>98.72</v>
      </c>
    </row>
    <row r="58" spans="1:7" x14ac:dyDescent="0.25">
      <c r="A58" s="87">
        <f t="shared" si="3"/>
        <v>45658</v>
      </c>
      <c r="B58" s="88">
        <v>45</v>
      </c>
      <c r="C58" s="76">
        <f t="shared" si="4"/>
        <v>98.72</v>
      </c>
      <c r="D58" s="89">
        <f t="shared" si="0"/>
        <v>0.32</v>
      </c>
      <c r="E58" s="89">
        <f t="shared" si="5"/>
        <v>1.1399999999999999</v>
      </c>
      <c r="F58" s="89">
        <f t="shared" si="2"/>
        <v>1.46</v>
      </c>
      <c r="G58" s="89">
        <f t="shared" si="1"/>
        <v>97.58</v>
      </c>
    </row>
    <row r="59" spans="1:7" x14ac:dyDescent="0.25">
      <c r="A59" s="87">
        <f t="shared" si="3"/>
        <v>45689</v>
      </c>
      <c r="B59" s="88">
        <v>46</v>
      </c>
      <c r="C59" s="76">
        <f t="shared" si="4"/>
        <v>97.58</v>
      </c>
      <c r="D59" s="89">
        <f t="shared" si="0"/>
        <v>0.32</v>
      </c>
      <c r="E59" s="89">
        <f t="shared" si="5"/>
        <v>1.1399999999999999</v>
      </c>
      <c r="F59" s="89">
        <f t="shared" si="2"/>
        <v>1.46</v>
      </c>
      <c r="G59" s="89">
        <f t="shared" si="1"/>
        <v>96.44</v>
      </c>
    </row>
    <row r="60" spans="1:7" x14ac:dyDescent="0.25">
      <c r="A60" s="87">
        <f t="shared" si="3"/>
        <v>45717</v>
      </c>
      <c r="B60" s="88">
        <v>47</v>
      </c>
      <c r="C60" s="76">
        <f t="shared" si="4"/>
        <v>96.44</v>
      </c>
      <c r="D60" s="89">
        <f t="shared" si="0"/>
        <v>0.31</v>
      </c>
      <c r="E60" s="89">
        <f t="shared" si="5"/>
        <v>1.1499999999999999</v>
      </c>
      <c r="F60" s="89">
        <f t="shared" si="2"/>
        <v>1.46</v>
      </c>
      <c r="G60" s="89">
        <f t="shared" si="1"/>
        <v>95.289999999999992</v>
      </c>
    </row>
    <row r="61" spans="1:7" x14ac:dyDescent="0.25">
      <c r="A61" s="87">
        <f t="shared" si="3"/>
        <v>45748</v>
      </c>
      <c r="B61" s="88">
        <v>48</v>
      </c>
      <c r="C61" s="76">
        <f t="shared" si="4"/>
        <v>95.289999999999992</v>
      </c>
      <c r="D61" s="89">
        <f t="shared" si="0"/>
        <v>0.31</v>
      </c>
      <c r="E61" s="89">
        <f t="shared" si="5"/>
        <v>1.1499999999999999</v>
      </c>
      <c r="F61" s="89">
        <f t="shared" si="2"/>
        <v>1.46</v>
      </c>
      <c r="G61" s="89">
        <f t="shared" si="1"/>
        <v>94.139999999999986</v>
      </c>
    </row>
    <row r="62" spans="1:7" x14ac:dyDescent="0.25">
      <c r="A62" s="87">
        <f t="shared" si="3"/>
        <v>45778</v>
      </c>
      <c r="B62" s="88">
        <v>49</v>
      </c>
      <c r="C62" s="76">
        <f t="shared" si="4"/>
        <v>94.139999999999986</v>
      </c>
      <c r="D62" s="89">
        <f t="shared" si="0"/>
        <v>0.31</v>
      </c>
      <c r="E62" s="89">
        <f t="shared" si="5"/>
        <v>1.1499999999999999</v>
      </c>
      <c r="F62" s="89">
        <f t="shared" si="2"/>
        <v>1.46</v>
      </c>
      <c r="G62" s="89">
        <f t="shared" si="1"/>
        <v>92.989999999999981</v>
      </c>
    </row>
    <row r="63" spans="1:7" x14ac:dyDescent="0.25">
      <c r="A63" s="87">
        <f t="shared" si="3"/>
        <v>45809</v>
      </c>
      <c r="B63" s="88">
        <v>50</v>
      </c>
      <c r="C63" s="76">
        <f t="shared" si="4"/>
        <v>92.989999999999981</v>
      </c>
      <c r="D63" s="89">
        <f t="shared" si="0"/>
        <v>0.3</v>
      </c>
      <c r="E63" s="89">
        <f t="shared" si="5"/>
        <v>1.1599999999999999</v>
      </c>
      <c r="F63" s="89">
        <f t="shared" si="2"/>
        <v>1.46</v>
      </c>
      <c r="G63" s="89">
        <f t="shared" si="1"/>
        <v>91.829999999999984</v>
      </c>
    </row>
    <row r="64" spans="1:7" x14ac:dyDescent="0.25">
      <c r="A64" s="87">
        <f t="shared" si="3"/>
        <v>45839</v>
      </c>
      <c r="B64" s="88">
        <v>51</v>
      </c>
      <c r="C64" s="76">
        <f t="shared" si="4"/>
        <v>91.829999999999984</v>
      </c>
      <c r="D64" s="89">
        <f t="shared" si="0"/>
        <v>0.3</v>
      </c>
      <c r="E64" s="89">
        <f t="shared" si="5"/>
        <v>1.1599999999999999</v>
      </c>
      <c r="F64" s="89">
        <f t="shared" si="2"/>
        <v>1.46</v>
      </c>
      <c r="G64" s="89">
        <f t="shared" si="1"/>
        <v>90.669999999999987</v>
      </c>
    </row>
    <row r="65" spans="1:7" x14ac:dyDescent="0.25">
      <c r="A65" s="87">
        <f t="shared" si="3"/>
        <v>45870</v>
      </c>
      <c r="B65" s="88">
        <v>52</v>
      </c>
      <c r="C65" s="76">
        <f t="shared" si="4"/>
        <v>90.669999999999987</v>
      </c>
      <c r="D65" s="89">
        <f t="shared" si="0"/>
        <v>0.28999999999999998</v>
      </c>
      <c r="E65" s="89">
        <f t="shared" si="5"/>
        <v>1.17</v>
      </c>
      <c r="F65" s="89">
        <f t="shared" si="2"/>
        <v>1.46</v>
      </c>
      <c r="G65" s="89">
        <f t="shared" si="1"/>
        <v>89.499999999999986</v>
      </c>
    </row>
    <row r="66" spans="1:7" x14ac:dyDescent="0.25">
      <c r="A66" s="87">
        <f t="shared" si="3"/>
        <v>45901</v>
      </c>
      <c r="B66" s="88">
        <v>53</v>
      </c>
      <c r="C66" s="76">
        <f t="shared" si="4"/>
        <v>89.499999999999986</v>
      </c>
      <c r="D66" s="89">
        <f t="shared" si="0"/>
        <v>0.28999999999999998</v>
      </c>
      <c r="E66" s="89">
        <f t="shared" si="5"/>
        <v>1.17</v>
      </c>
      <c r="F66" s="89">
        <f t="shared" si="2"/>
        <v>1.46</v>
      </c>
      <c r="G66" s="89">
        <f t="shared" si="1"/>
        <v>88.329999999999984</v>
      </c>
    </row>
    <row r="67" spans="1:7" x14ac:dyDescent="0.25">
      <c r="A67" s="87">
        <f t="shared" si="3"/>
        <v>45931</v>
      </c>
      <c r="B67" s="88">
        <v>54</v>
      </c>
      <c r="C67" s="76">
        <f t="shared" si="4"/>
        <v>88.329999999999984</v>
      </c>
      <c r="D67" s="89">
        <f t="shared" si="0"/>
        <v>0.28999999999999998</v>
      </c>
      <c r="E67" s="89">
        <f t="shared" si="5"/>
        <v>1.17</v>
      </c>
      <c r="F67" s="89">
        <f t="shared" si="2"/>
        <v>1.46</v>
      </c>
      <c r="G67" s="89">
        <f t="shared" si="1"/>
        <v>87.159999999999982</v>
      </c>
    </row>
    <row r="68" spans="1:7" x14ac:dyDescent="0.25">
      <c r="A68" s="87">
        <f t="shared" si="3"/>
        <v>45962</v>
      </c>
      <c r="B68" s="88">
        <v>55</v>
      </c>
      <c r="C68" s="76">
        <f t="shared" si="4"/>
        <v>87.159999999999982</v>
      </c>
      <c r="D68" s="89">
        <f t="shared" si="0"/>
        <v>0.28000000000000003</v>
      </c>
      <c r="E68" s="89">
        <f t="shared" si="5"/>
        <v>1.18</v>
      </c>
      <c r="F68" s="89">
        <f t="shared" si="2"/>
        <v>1.46</v>
      </c>
      <c r="G68" s="89">
        <f t="shared" si="1"/>
        <v>85.979999999999976</v>
      </c>
    </row>
    <row r="69" spans="1:7" x14ac:dyDescent="0.25">
      <c r="A69" s="87">
        <f t="shared" si="3"/>
        <v>45992</v>
      </c>
      <c r="B69" s="88">
        <v>56</v>
      </c>
      <c r="C69" s="76">
        <f t="shared" si="4"/>
        <v>85.979999999999976</v>
      </c>
      <c r="D69" s="89">
        <f t="shared" si="0"/>
        <v>0.28000000000000003</v>
      </c>
      <c r="E69" s="89">
        <f t="shared" si="5"/>
        <v>1.18</v>
      </c>
      <c r="F69" s="89">
        <f t="shared" si="2"/>
        <v>1.46</v>
      </c>
      <c r="G69" s="89">
        <f t="shared" si="1"/>
        <v>84.799999999999969</v>
      </c>
    </row>
    <row r="70" spans="1:7" x14ac:dyDescent="0.25">
      <c r="A70" s="87">
        <f t="shared" si="3"/>
        <v>46023</v>
      </c>
      <c r="B70" s="88">
        <v>57</v>
      </c>
      <c r="C70" s="76">
        <f t="shared" si="4"/>
        <v>84.799999999999969</v>
      </c>
      <c r="D70" s="89">
        <f t="shared" si="0"/>
        <v>0.28000000000000003</v>
      </c>
      <c r="E70" s="89">
        <f t="shared" si="5"/>
        <v>1.18</v>
      </c>
      <c r="F70" s="89">
        <f t="shared" si="2"/>
        <v>1.46</v>
      </c>
      <c r="G70" s="89">
        <f t="shared" si="1"/>
        <v>83.619999999999962</v>
      </c>
    </row>
    <row r="71" spans="1:7" x14ac:dyDescent="0.25">
      <c r="A71" s="87">
        <f t="shared" si="3"/>
        <v>46054</v>
      </c>
      <c r="B71" s="88">
        <v>58</v>
      </c>
      <c r="C71" s="76">
        <f t="shared" si="4"/>
        <v>83.619999999999962</v>
      </c>
      <c r="D71" s="89">
        <f t="shared" si="0"/>
        <v>0.27</v>
      </c>
      <c r="E71" s="89">
        <f t="shared" si="5"/>
        <v>1.19</v>
      </c>
      <c r="F71" s="89">
        <f t="shared" si="2"/>
        <v>1.46</v>
      </c>
      <c r="G71" s="89">
        <f t="shared" si="1"/>
        <v>82.429999999999964</v>
      </c>
    </row>
    <row r="72" spans="1:7" x14ac:dyDescent="0.25">
      <c r="A72" s="87">
        <f t="shared" si="3"/>
        <v>46082</v>
      </c>
      <c r="B72" s="88">
        <v>59</v>
      </c>
      <c r="C72" s="76">
        <f t="shared" si="4"/>
        <v>82.429999999999964</v>
      </c>
      <c r="D72" s="89">
        <f t="shared" si="0"/>
        <v>0.27</v>
      </c>
      <c r="E72" s="89">
        <f t="shared" si="5"/>
        <v>1.19</v>
      </c>
      <c r="F72" s="89">
        <f t="shared" si="2"/>
        <v>1.46</v>
      </c>
      <c r="G72" s="89">
        <f t="shared" si="1"/>
        <v>81.239999999999966</v>
      </c>
    </row>
    <row r="73" spans="1:7" x14ac:dyDescent="0.25">
      <c r="A73" s="87">
        <f t="shared" si="3"/>
        <v>46113</v>
      </c>
      <c r="B73" s="88">
        <v>60</v>
      </c>
      <c r="C73" s="76">
        <f>G72</f>
        <v>81.239999999999966</v>
      </c>
      <c r="D73" s="89">
        <f>ROUND(C73*$E$10/12,2)</f>
        <v>0.26</v>
      </c>
      <c r="E73" s="89">
        <f>F73-D73</f>
        <v>1.2</v>
      </c>
      <c r="F73" s="89">
        <f t="shared" si="2"/>
        <v>1.46</v>
      </c>
      <c r="G73" s="89">
        <f>C73-E73</f>
        <v>80.039999999999964</v>
      </c>
    </row>
    <row r="74" spans="1:7" x14ac:dyDescent="0.25">
      <c r="A74" s="87">
        <f t="shared" si="3"/>
        <v>46143</v>
      </c>
      <c r="B74" s="88">
        <v>61</v>
      </c>
      <c r="C74" s="76">
        <f t="shared" ref="C74:C133" si="6">G73</f>
        <v>80.039999999999964</v>
      </c>
      <c r="D74" s="89">
        <f t="shared" ref="D74:D133" si="7">ROUND(C74*$E$10/12,2)</f>
        <v>0.26</v>
      </c>
      <c r="E74" s="89">
        <f t="shared" ref="E74:E133" si="8">F74-D74</f>
        <v>1.2</v>
      </c>
      <c r="F74" s="89">
        <f t="shared" si="2"/>
        <v>1.46</v>
      </c>
      <c r="G74" s="89">
        <f t="shared" ref="G74:G132" si="9">C74-E74</f>
        <v>78.839999999999961</v>
      </c>
    </row>
    <row r="75" spans="1:7" x14ac:dyDescent="0.25">
      <c r="A75" s="87">
        <f t="shared" si="3"/>
        <v>46174</v>
      </c>
      <c r="B75" s="88">
        <v>62</v>
      </c>
      <c r="C75" s="76">
        <f t="shared" si="6"/>
        <v>78.839999999999961</v>
      </c>
      <c r="D75" s="89">
        <f t="shared" si="7"/>
        <v>0.26</v>
      </c>
      <c r="E75" s="89">
        <f t="shared" si="8"/>
        <v>1.2</v>
      </c>
      <c r="F75" s="89">
        <f t="shared" si="2"/>
        <v>1.46</v>
      </c>
      <c r="G75" s="89">
        <f t="shared" si="9"/>
        <v>77.639999999999958</v>
      </c>
    </row>
    <row r="76" spans="1:7" x14ac:dyDescent="0.25">
      <c r="A76" s="87">
        <f t="shared" si="3"/>
        <v>46204</v>
      </c>
      <c r="B76" s="88">
        <v>63</v>
      </c>
      <c r="C76" s="76">
        <f t="shared" si="6"/>
        <v>77.639999999999958</v>
      </c>
      <c r="D76" s="89">
        <f t="shared" si="7"/>
        <v>0.25</v>
      </c>
      <c r="E76" s="89">
        <f t="shared" si="8"/>
        <v>1.21</v>
      </c>
      <c r="F76" s="89">
        <f t="shared" si="2"/>
        <v>1.46</v>
      </c>
      <c r="G76" s="89">
        <f t="shared" si="9"/>
        <v>76.429999999999964</v>
      </c>
    </row>
    <row r="77" spans="1:7" x14ac:dyDescent="0.25">
      <c r="A77" s="87">
        <f t="shared" si="3"/>
        <v>46235</v>
      </c>
      <c r="B77" s="88">
        <v>64</v>
      </c>
      <c r="C77" s="76">
        <f t="shared" si="6"/>
        <v>76.429999999999964</v>
      </c>
      <c r="D77" s="89">
        <f t="shared" si="7"/>
        <v>0.25</v>
      </c>
      <c r="E77" s="89">
        <f t="shared" si="8"/>
        <v>1.21</v>
      </c>
      <c r="F77" s="89">
        <f t="shared" si="2"/>
        <v>1.46</v>
      </c>
      <c r="G77" s="89">
        <f t="shared" si="9"/>
        <v>75.21999999999997</v>
      </c>
    </row>
    <row r="78" spans="1:7" x14ac:dyDescent="0.25">
      <c r="A78" s="87">
        <f t="shared" si="3"/>
        <v>46266</v>
      </c>
      <c r="B78" s="88">
        <v>65</v>
      </c>
      <c r="C78" s="76">
        <f t="shared" si="6"/>
        <v>75.21999999999997</v>
      </c>
      <c r="D78" s="89">
        <f t="shared" si="7"/>
        <v>0.24</v>
      </c>
      <c r="E78" s="89">
        <f t="shared" si="8"/>
        <v>1.22</v>
      </c>
      <c r="F78" s="89">
        <f t="shared" si="2"/>
        <v>1.46</v>
      </c>
      <c r="G78" s="89">
        <f t="shared" si="9"/>
        <v>73.999999999999972</v>
      </c>
    </row>
    <row r="79" spans="1:7" x14ac:dyDescent="0.25">
      <c r="A79" s="87">
        <f t="shared" si="3"/>
        <v>46296</v>
      </c>
      <c r="B79" s="88">
        <v>66</v>
      </c>
      <c r="C79" s="76">
        <f t="shared" si="6"/>
        <v>73.999999999999972</v>
      </c>
      <c r="D79" s="89">
        <f t="shared" si="7"/>
        <v>0.24</v>
      </c>
      <c r="E79" s="89">
        <f t="shared" si="8"/>
        <v>1.22</v>
      </c>
      <c r="F79" s="89">
        <f t="shared" si="2"/>
        <v>1.46</v>
      </c>
      <c r="G79" s="89">
        <f t="shared" si="9"/>
        <v>72.779999999999973</v>
      </c>
    </row>
    <row r="80" spans="1:7" x14ac:dyDescent="0.25">
      <c r="A80" s="87">
        <f t="shared" si="3"/>
        <v>46327</v>
      </c>
      <c r="B80" s="88">
        <v>67</v>
      </c>
      <c r="C80" s="76">
        <f t="shared" si="6"/>
        <v>72.779999999999973</v>
      </c>
      <c r="D80" s="89">
        <f t="shared" si="7"/>
        <v>0.24</v>
      </c>
      <c r="E80" s="89">
        <f t="shared" si="8"/>
        <v>1.22</v>
      </c>
      <c r="F80" s="89">
        <f t="shared" ref="F80:F133" si="10">F79</f>
        <v>1.46</v>
      </c>
      <c r="G80" s="89">
        <f t="shared" si="9"/>
        <v>71.559999999999974</v>
      </c>
    </row>
    <row r="81" spans="1:7" x14ac:dyDescent="0.25">
      <c r="A81" s="87">
        <f t="shared" ref="A81:A133" si="11">EDATE(A80,1)</f>
        <v>46357</v>
      </c>
      <c r="B81" s="88">
        <v>68</v>
      </c>
      <c r="C81" s="76">
        <f t="shared" si="6"/>
        <v>71.559999999999974</v>
      </c>
      <c r="D81" s="89">
        <f t="shared" si="7"/>
        <v>0.23</v>
      </c>
      <c r="E81" s="89">
        <f t="shared" si="8"/>
        <v>1.23</v>
      </c>
      <c r="F81" s="89">
        <f t="shared" si="10"/>
        <v>1.46</v>
      </c>
      <c r="G81" s="89">
        <f t="shared" si="9"/>
        <v>70.32999999999997</v>
      </c>
    </row>
    <row r="82" spans="1:7" x14ac:dyDescent="0.25">
      <c r="A82" s="87">
        <f t="shared" si="11"/>
        <v>46388</v>
      </c>
      <c r="B82" s="88">
        <v>69</v>
      </c>
      <c r="C82" s="76">
        <f t="shared" si="6"/>
        <v>70.32999999999997</v>
      </c>
      <c r="D82" s="89">
        <f t="shared" si="7"/>
        <v>0.23</v>
      </c>
      <c r="E82" s="89">
        <f t="shared" si="8"/>
        <v>1.23</v>
      </c>
      <c r="F82" s="89">
        <f t="shared" si="10"/>
        <v>1.46</v>
      </c>
      <c r="G82" s="89">
        <f t="shared" si="9"/>
        <v>69.099999999999966</v>
      </c>
    </row>
    <row r="83" spans="1:7" x14ac:dyDescent="0.25">
      <c r="A83" s="87">
        <f t="shared" si="11"/>
        <v>46419</v>
      </c>
      <c r="B83" s="88">
        <v>70</v>
      </c>
      <c r="C83" s="76">
        <f t="shared" si="6"/>
        <v>69.099999999999966</v>
      </c>
      <c r="D83" s="89">
        <f t="shared" si="7"/>
        <v>0.22</v>
      </c>
      <c r="E83" s="89">
        <f t="shared" si="8"/>
        <v>1.24</v>
      </c>
      <c r="F83" s="89">
        <f t="shared" si="10"/>
        <v>1.46</v>
      </c>
      <c r="G83" s="89">
        <f t="shared" si="9"/>
        <v>67.859999999999971</v>
      </c>
    </row>
    <row r="84" spans="1:7" x14ac:dyDescent="0.25">
      <c r="A84" s="87">
        <f t="shared" si="11"/>
        <v>46447</v>
      </c>
      <c r="B84" s="88">
        <v>71</v>
      </c>
      <c r="C84" s="76">
        <f t="shared" si="6"/>
        <v>67.859999999999971</v>
      </c>
      <c r="D84" s="89">
        <f t="shared" si="7"/>
        <v>0.22</v>
      </c>
      <c r="E84" s="89">
        <f t="shared" si="8"/>
        <v>1.24</v>
      </c>
      <c r="F84" s="89">
        <f t="shared" si="10"/>
        <v>1.46</v>
      </c>
      <c r="G84" s="89">
        <f t="shared" si="9"/>
        <v>66.619999999999976</v>
      </c>
    </row>
    <row r="85" spans="1:7" x14ac:dyDescent="0.25">
      <c r="A85" s="87">
        <f t="shared" si="11"/>
        <v>46478</v>
      </c>
      <c r="B85" s="88">
        <v>72</v>
      </c>
      <c r="C85" s="76">
        <f t="shared" si="6"/>
        <v>66.619999999999976</v>
      </c>
      <c r="D85" s="89">
        <f t="shared" si="7"/>
        <v>0.22</v>
      </c>
      <c r="E85" s="89">
        <f t="shared" si="8"/>
        <v>1.24</v>
      </c>
      <c r="F85" s="89">
        <f t="shared" si="10"/>
        <v>1.46</v>
      </c>
      <c r="G85" s="89">
        <f t="shared" si="9"/>
        <v>65.379999999999981</v>
      </c>
    </row>
    <row r="86" spans="1:7" x14ac:dyDescent="0.25">
      <c r="A86" s="87">
        <f t="shared" si="11"/>
        <v>46508</v>
      </c>
      <c r="B86" s="88">
        <v>73</v>
      </c>
      <c r="C86" s="76">
        <f t="shared" si="6"/>
        <v>65.379999999999981</v>
      </c>
      <c r="D86" s="89">
        <f t="shared" si="7"/>
        <v>0.21</v>
      </c>
      <c r="E86" s="89">
        <f t="shared" si="8"/>
        <v>1.25</v>
      </c>
      <c r="F86" s="89">
        <f t="shared" si="10"/>
        <v>1.46</v>
      </c>
      <c r="G86" s="89">
        <f t="shared" si="9"/>
        <v>64.129999999999981</v>
      </c>
    </row>
    <row r="87" spans="1:7" x14ac:dyDescent="0.25">
      <c r="A87" s="87">
        <f t="shared" si="11"/>
        <v>46539</v>
      </c>
      <c r="B87" s="88">
        <v>74</v>
      </c>
      <c r="C87" s="76">
        <f t="shared" si="6"/>
        <v>64.129999999999981</v>
      </c>
      <c r="D87" s="89">
        <f t="shared" si="7"/>
        <v>0.21</v>
      </c>
      <c r="E87" s="89">
        <f t="shared" si="8"/>
        <v>1.25</v>
      </c>
      <c r="F87" s="89">
        <f t="shared" si="10"/>
        <v>1.46</v>
      </c>
      <c r="G87" s="89">
        <f t="shared" si="9"/>
        <v>62.879999999999981</v>
      </c>
    </row>
    <row r="88" spans="1:7" x14ac:dyDescent="0.25">
      <c r="A88" s="87">
        <f t="shared" si="11"/>
        <v>46569</v>
      </c>
      <c r="B88" s="88">
        <v>75</v>
      </c>
      <c r="C88" s="76">
        <f t="shared" si="6"/>
        <v>62.879999999999981</v>
      </c>
      <c r="D88" s="89">
        <f t="shared" si="7"/>
        <v>0.2</v>
      </c>
      <c r="E88" s="89">
        <f t="shared" si="8"/>
        <v>1.26</v>
      </c>
      <c r="F88" s="89">
        <f t="shared" si="10"/>
        <v>1.46</v>
      </c>
      <c r="G88" s="89">
        <f t="shared" si="9"/>
        <v>61.619999999999983</v>
      </c>
    </row>
    <row r="89" spans="1:7" x14ac:dyDescent="0.25">
      <c r="A89" s="87">
        <f t="shared" si="11"/>
        <v>46600</v>
      </c>
      <c r="B89" s="88">
        <v>76</v>
      </c>
      <c r="C89" s="76">
        <f t="shared" si="6"/>
        <v>61.619999999999983</v>
      </c>
      <c r="D89" s="89">
        <f t="shared" si="7"/>
        <v>0.2</v>
      </c>
      <c r="E89" s="89">
        <f t="shared" si="8"/>
        <v>1.26</v>
      </c>
      <c r="F89" s="89">
        <f t="shared" si="10"/>
        <v>1.46</v>
      </c>
      <c r="G89" s="89">
        <f t="shared" si="9"/>
        <v>60.359999999999985</v>
      </c>
    </row>
    <row r="90" spans="1:7" x14ac:dyDescent="0.25">
      <c r="A90" s="87">
        <f t="shared" si="11"/>
        <v>46631</v>
      </c>
      <c r="B90" s="88">
        <v>77</v>
      </c>
      <c r="C90" s="76">
        <f t="shared" si="6"/>
        <v>60.359999999999985</v>
      </c>
      <c r="D90" s="89">
        <f t="shared" si="7"/>
        <v>0.2</v>
      </c>
      <c r="E90" s="89">
        <f t="shared" si="8"/>
        <v>1.26</v>
      </c>
      <c r="F90" s="89">
        <f t="shared" si="10"/>
        <v>1.46</v>
      </c>
      <c r="G90" s="89">
        <f t="shared" si="9"/>
        <v>59.099999999999987</v>
      </c>
    </row>
    <row r="91" spans="1:7" x14ac:dyDescent="0.25">
      <c r="A91" s="87">
        <f t="shared" si="11"/>
        <v>46661</v>
      </c>
      <c r="B91" s="88">
        <v>78</v>
      </c>
      <c r="C91" s="76">
        <f t="shared" si="6"/>
        <v>59.099999999999987</v>
      </c>
      <c r="D91" s="89">
        <f t="shared" si="7"/>
        <v>0.19</v>
      </c>
      <c r="E91" s="89">
        <f t="shared" si="8"/>
        <v>1.27</v>
      </c>
      <c r="F91" s="89">
        <f t="shared" si="10"/>
        <v>1.46</v>
      </c>
      <c r="G91" s="89">
        <f t="shared" si="9"/>
        <v>57.829999999999984</v>
      </c>
    </row>
    <row r="92" spans="1:7" x14ac:dyDescent="0.25">
      <c r="A92" s="87">
        <f t="shared" si="11"/>
        <v>46692</v>
      </c>
      <c r="B92" s="88">
        <v>79</v>
      </c>
      <c r="C92" s="76">
        <f t="shared" si="6"/>
        <v>57.829999999999984</v>
      </c>
      <c r="D92" s="89">
        <f t="shared" si="7"/>
        <v>0.19</v>
      </c>
      <c r="E92" s="89">
        <f t="shared" si="8"/>
        <v>1.27</v>
      </c>
      <c r="F92" s="89">
        <f t="shared" si="10"/>
        <v>1.46</v>
      </c>
      <c r="G92" s="89">
        <f t="shared" si="9"/>
        <v>56.559999999999981</v>
      </c>
    </row>
    <row r="93" spans="1:7" x14ac:dyDescent="0.25">
      <c r="A93" s="87">
        <f t="shared" si="11"/>
        <v>46722</v>
      </c>
      <c r="B93" s="88">
        <v>80</v>
      </c>
      <c r="C93" s="76">
        <f t="shared" si="6"/>
        <v>56.559999999999981</v>
      </c>
      <c r="D93" s="89">
        <f t="shared" si="7"/>
        <v>0.18</v>
      </c>
      <c r="E93" s="89">
        <f t="shared" si="8"/>
        <v>1.28</v>
      </c>
      <c r="F93" s="89">
        <f t="shared" si="10"/>
        <v>1.46</v>
      </c>
      <c r="G93" s="89">
        <f t="shared" si="9"/>
        <v>55.27999999999998</v>
      </c>
    </row>
    <row r="94" spans="1:7" x14ac:dyDescent="0.25">
      <c r="A94" s="87">
        <f t="shared" si="11"/>
        <v>46753</v>
      </c>
      <c r="B94" s="88">
        <v>81</v>
      </c>
      <c r="C94" s="76">
        <f t="shared" si="6"/>
        <v>55.27999999999998</v>
      </c>
      <c r="D94" s="89">
        <f t="shared" si="7"/>
        <v>0.18</v>
      </c>
      <c r="E94" s="89">
        <f t="shared" si="8"/>
        <v>1.28</v>
      </c>
      <c r="F94" s="89">
        <f t="shared" si="10"/>
        <v>1.46</v>
      </c>
      <c r="G94" s="89">
        <f t="shared" si="9"/>
        <v>53.999999999999979</v>
      </c>
    </row>
    <row r="95" spans="1:7" x14ac:dyDescent="0.25">
      <c r="A95" s="87">
        <f t="shared" si="11"/>
        <v>46784</v>
      </c>
      <c r="B95" s="88">
        <v>82</v>
      </c>
      <c r="C95" s="76">
        <f t="shared" si="6"/>
        <v>53.999999999999979</v>
      </c>
      <c r="D95" s="89">
        <f t="shared" si="7"/>
        <v>0.18</v>
      </c>
      <c r="E95" s="89">
        <f t="shared" si="8"/>
        <v>1.28</v>
      </c>
      <c r="F95" s="89">
        <f t="shared" si="10"/>
        <v>1.46</v>
      </c>
      <c r="G95" s="89">
        <f t="shared" si="9"/>
        <v>52.719999999999978</v>
      </c>
    </row>
    <row r="96" spans="1:7" x14ac:dyDescent="0.25">
      <c r="A96" s="87">
        <f t="shared" si="11"/>
        <v>46813</v>
      </c>
      <c r="B96" s="88">
        <v>83</v>
      </c>
      <c r="C96" s="76">
        <f t="shared" si="6"/>
        <v>52.719999999999978</v>
      </c>
      <c r="D96" s="89">
        <f t="shared" si="7"/>
        <v>0.17</v>
      </c>
      <c r="E96" s="89">
        <f t="shared" si="8"/>
        <v>1.29</v>
      </c>
      <c r="F96" s="89">
        <f t="shared" si="10"/>
        <v>1.46</v>
      </c>
      <c r="G96" s="89">
        <f t="shared" si="9"/>
        <v>51.429999999999978</v>
      </c>
    </row>
    <row r="97" spans="1:7" x14ac:dyDescent="0.25">
      <c r="A97" s="87">
        <f t="shared" si="11"/>
        <v>46844</v>
      </c>
      <c r="B97" s="88">
        <v>84</v>
      </c>
      <c r="C97" s="76">
        <f t="shared" si="6"/>
        <v>51.429999999999978</v>
      </c>
      <c r="D97" s="89">
        <f t="shared" si="7"/>
        <v>0.17</v>
      </c>
      <c r="E97" s="89">
        <f t="shared" si="8"/>
        <v>1.29</v>
      </c>
      <c r="F97" s="89">
        <f t="shared" si="10"/>
        <v>1.46</v>
      </c>
      <c r="G97" s="89">
        <f t="shared" si="9"/>
        <v>50.139999999999979</v>
      </c>
    </row>
    <row r="98" spans="1:7" x14ac:dyDescent="0.25">
      <c r="A98" s="87">
        <f t="shared" si="11"/>
        <v>46874</v>
      </c>
      <c r="B98" s="88">
        <v>85</v>
      </c>
      <c r="C98" s="76">
        <f t="shared" si="6"/>
        <v>50.139999999999979</v>
      </c>
      <c r="D98" s="89">
        <f t="shared" si="7"/>
        <v>0.16</v>
      </c>
      <c r="E98" s="89">
        <f t="shared" si="8"/>
        <v>1.3</v>
      </c>
      <c r="F98" s="89">
        <f t="shared" si="10"/>
        <v>1.46</v>
      </c>
      <c r="G98" s="89">
        <f t="shared" si="9"/>
        <v>48.839999999999982</v>
      </c>
    </row>
    <row r="99" spans="1:7" x14ac:dyDescent="0.25">
      <c r="A99" s="87">
        <f t="shared" si="11"/>
        <v>46905</v>
      </c>
      <c r="B99" s="88">
        <v>86</v>
      </c>
      <c r="C99" s="76">
        <f t="shared" si="6"/>
        <v>48.839999999999982</v>
      </c>
      <c r="D99" s="89">
        <f t="shared" si="7"/>
        <v>0.16</v>
      </c>
      <c r="E99" s="89">
        <f t="shared" si="8"/>
        <v>1.3</v>
      </c>
      <c r="F99" s="89">
        <f t="shared" si="10"/>
        <v>1.46</v>
      </c>
      <c r="G99" s="89">
        <f t="shared" si="9"/>
        <v>47.539999999999985</v>
      </c>
    </row>
    <row r="100" spans="1:7" x14ac:dyDescent="0.25">
      <c r="A100" s="87">
        <f t="shared" si="11"/>
        <v>46935</v>
      </c>
      <c r="B100" s="88">
        <v>87</v>
      </c>
      <c r="C100" s="76">
        <f t="shared" si="6"/>
        <v>47.539999999999985</v>
      </c>
      <c r="D100" s="89">
        <f t="shared" si="7"/>
        <v>0.15</v>
      </c>
      <c r="E100" s="89">
        <f t="shared" si="8"/>
        <v>1.31</v>
      </c>
      <c r="F100" s="89">
        <f t="shared" si="10"/>
        <v>1.46</v>
      </c>
      <c r="G100" s="89">
        <f t="shared" si="9"/>
        <v>46.229999999999983</v>
      </c>
    </row>
    <row r="101" spans="1:7" x14ac:dyDescent="0.25">
      <c r="A101" s="87">
        <f t="shared" si="11"/>
        <v>46966</v>
      </c>
      <c r="B101" s="88">
        <v>88</v>
      </c>
      <c r="C101" s="76">
        <f t="shared" si="6"/>
        <v>46.229999999999983</v>
      </c>
      <c r="D101" s="89">
        <f t="shared" si="7"/>
        <v>0.15</v>
      </c>
      <c r="E101" s="89">
        <f t="shared" si="8"/>
        <v>1.31</v>
      </c>
      <c r="F101" s="89">
        <f t="shared" si="10"/>
        <v>1.46</v>
      </c>
      <c r="G101" s="89">
        <f t="shared" si="9"/>
        <v>44.91999999999998</v>
      </c>
    </row>
    <row r="102" spans="1:7" x14ac:dyDescent="0.25">
      <c r="A102" s="87">
        <f t="shared" si="11"/>
        <v>46997</v>
      </c>
      <c r="B102" s="88">
        <v>89</v>
      </c>
      <c r="C102" s="76">
        <f t="shared" si="6"/>
        <v>44.91999999999998</v>
      </c>
      <c r="D102" s="89">
        <f t="shared" si="7"/>
        <v>0.15</v>
      </c>
      <c r="E102" s="89">
        <f t="shared" si="8"/>
        <v>1.31</v>
      </c>
      <c r="F102" s="89">
        <f t="shared" si="10"/>
        <v>1.46</v>
      </c>
      <c r="G102" s="89">
        <f t="shared" si="9"/>
        <v>43.609999999999978</v>
      </c>
    </row>
    <row r="103" spans="1:7" x14ac:dyDescent="0.25">
      <c r="A103" s="87">
        <f t="shared" si="11"/>
        <v>47027</v>
      </c>
      <c r="B103" s="88">
        <v>90</v>
      </c>
      <c r="C103" s="76">
        <f t="shared" si="6"/>
        <v>43.609999999999978</v>
      </c>
      <c r="D103" s="89">
        <f t="shared" si="7"/>
        <v>0.14000000000000001</v>
      </c>
      <c r="E103" s="89">
        <f t="shared" si="8"/>
        <v>1.3199999999999998</v>
      </c>
      <c r="F103" s="89">
        <f t="shared" si="10"/>
        <v>1.46</v>
      </c>
      <c r="G103" s="89">
        <f t="shared" si="9"/>
        <v>42.289999999999978</v>
      </c>
    </row>
    <row r="104" spans="1:7" x14ac:dyDescent="0.25">
      <c r="A104" s="87">
        <f t="shared" si="11"/>
        <v>47058</v>
      </c>
      <c r="B104" s="88">
        <v>91</v>
      </c>
      <c r="C104" s="76">
        <f t="shared" si="6"/>
        <v>42.289999999999978</v>
      </c>
      <c r="D104" s="89">
        <f t="shared" si="7"/>
        <v>0.14000000000000001</v>
      </c>
      <c r="E104" s="89">
        <f t="shared" si="8"/>
        <v>1.3199999999999998</v>
      </c>
      <c r="F104" s="89">
        <f t="shared" si="10"/>
        <v>1.46</v>
      </c>
      <c r="G104" s="89">
        <f t="shared" si="9"/>
        <v>40.969999999999978</v>
      </c>
    </row>
    <row r="105" spans="1:7" x14ac:dyDescent="0.25">
      <c r="A105" s="87">
        <f t="shared" si="11"/>
        <v>47088</v>
      </c>
      <c r="B105" s="88">
        <v>92</v>
      </c>
      <c r="C105" s="76">
        <f t="shared" si="6"/>
        <v>40.969999999999978</v>
      </c>
      <c r="D105" s="89">
        <f t="shared" si="7"/>
        <v>0.13</v>
      </c>
      <c r="E105" s="89">
        <f t="shared" si="8"/>
        <v>1.33</v>
      </c>
      <c r="F105" s="89">
        <f t="shared" si="10"/>
        <v>1.46</v>
      </c>
      <c r="G105" s="89">
        <f t="shared" si="9"/>
        <v>39.639999999999979</v>
      </c>
    </row>
    <row r="106" spans="1:7" x14ac:dyDescent="0.25">
      <c r="A106" s="87">
        <f t="shared" si="11"/>
        <v>47119</v>
      </c>
      <c r="B106" s="88">
        <v>93</v>
      </c>
      <c r="C106" s="76">
        <f t="shared" si="6"/>
        <v>39.639999999999979</v>
      </c>
      <c r="D106" s="89">
        <f t="shared" si="7"/>
        <v>0.13</v>
      </c>
      <c r="E106" s="89">
        <f t="shared" si="8"/>
        <v>1.33</v>
      </c>
      <c r="F106" s="89">
        <f t="shared" si="10"/>
        <v>1.46</v>
      </c>
      <c r="G106" s="89">
        <f t="shared" si="9"/>
        <v>38.309999999999981</v>
      </c>
    </row>
    <row r="107" spans="1:7" x14ac:dyDescent="0.25">
      <c r="A107" s="87">
        <f t="shared" si="11"/>
        <v>47150</v>
      </c>
      <c r="B107" s="88">
        <v>94</v>
      </c>
      <c r="C107" s="76">
        <f t="shared" si="6"/>
        <v>38.309999999999981</v>
      </c>
      <c r="D107" s="89">
        <f t="shared" si="7"/>
        <v>0.12</v>
      </c>
      <c r="E107" s="89">
        <f t="shared" si="8"/>
        <v>1.3399999999999999</v>
      </c>
      <c r="F107" s="89">
        <f t="shared" si="10"/>
        <v>1.46</v>
      </c>
      <c r="G107" s="89">
        <f t="shared" si="9"/>
        <v>36.969999999999985</v>
      </c>
    </row>
    <row r="108" spans="1:7" x14ac:dyDescent="0.25">
      <c r="A108" s="87">
        <f t="shared" si="11"/>
        <v>47178</v>
      </c>
      <c r="B108" s="88">
        <v>95</v>
      </c>
      <c r="C108" s="76">
        <f t="shared" si="6"/>
        <v>36.969999999999985</v>
      </c>
      <c r="D108" s="89">
        <f t="shared" si="7"/>
        <v>0.12</v>
      </c>
      <c r="E108" s="89">
        <f t="shared" si="8"/>
        <v>1.3399999999999999</v>
      </c>
      <c r="F108" s="89">
        <f t="shared" si="10"/>
        <v>1.46</v>
      </c>
      <c r="G108" s="89">
        <f t="shared" si="9"/>
        <v>35.629999999999981</v>
      </c>
    </row>
    <row r="109" spans="1:7" x14ac:dyDescent="0.25">
      <c r="A109" s="87">
        <f t="shared" si="11"/>
        <v>47209</v>
      </c>
      <c r="B109" s="88">
        <v>96</v>
      </c>
      <c r="C109" s="76">
        <f t="shared" si="6"/>
        <v>35.629999999999981</v>
      </c>
      <c r="D109" s="89">
        <f t="shared" si="7"/>
        <v>0.12</v>
      </c>
      <c r="E109" s="89">
        <f t="shared" si="8"/>
        <v>1.3399999999999999</v>
      </c>
      <c r="F109" s="89">
        <f t="shared" si="10"/>
        <v>1.46</v>
      </c>
      <c r="G109" s="89">
        <f t="shared" si="9"/>
        <v>34.289999999999978</v>
      </c>
    </row>
    <row r="110" spans="1:7" x14ac:dyDescent="0.25">
      <c r="A110" s="87">
        <f t="shared" si="11"/>
        <v>47239</v>
      </c>
      <c r="B110" s="88">
        <v>97</v>
      </c>
      <c r="C110" s="76">
        <f t="shared" si="6"/>
        <v>34.289999999999978</v>
      </c>
      <c r="D110" s="89">
        <f t="shared" si="7"/>
        <v>0.11</v>
      </c>
      <c r="E110" s="89">
        <f t="shared" si="8"/>
        <v>1.3499999999999999</v>
      </c>
      <c r="F110" s="89">
        <f t="shared" si="10"/>
        <v>1.46</v>
      </c>
      <c r="G110" s="89">
        <f t="shared" si="9"/>
        <v>32.939999999999976</v>
      </c>
    </row>
    <row r="111" spans="1:7" x14ac:dyDescent="0.25">
      <c r="A111" s="87">
        <f t="shared" si="11"/>
        <v>47270</v>
      </c>
      <c r="B111" s="88">
        <v>98</v>
      </c>
      <c r="C111" s="76">
        <f t="shared" si="6"/>
        <v>32.939999999999976</v>
      </c>
      <c r="D111" s="89">
        <f t="shared" si="7"/>
        <v>0.11</v>
      </c>
      <c r="E111" s="89">
        <f t="shared" si="8"/>
        <v>1.3499999999999999</v>
      </c>
      <c r="F111" s="89">
        <f t="shared" si="10"/>
        <v>1.46</v>
      </c>
      <c r="G111" s="89">
        <f t="shared" si="9"/>
        <v>31.589999999999975</v>
      </c>
    </row>
    <row r="112" spans="1:7" x14ac:dyDescent="0.25">
      <c r="A112" s="87">
        <f t="shared" si="11"/>
        <v>47300</v>
      </c>
      <c r="B112" s="88">
        <v>99</v>
      </c>
      <c r="C112" s="76">
        <f t="shared" si="6"/>
        <v>31.589999999999975</v>
      </c>
      <c r="D112" s="89">
        <f t="shared" si="7"/>
        <v>0.1</v>
      </c>
      <c r="E112" s="89">
        <f t="shared" si="8"/>
        <v>1.3599999999999999</v>
      </c>
      <c r="F112" s="89">
        <f t="shared" si="10"/>
        <v>1.46</v>
      </c>
      <c r="G112" s="89">
        <f t="shared" si="9"/>
        <v>30.229999999999976</v>
      </c>
    </row>
    <row r="113" spans="1:7" x14ac:dyDescent="0.25">
      <c r="A113" s="87">
        <f t="shared" si="11"/>
        <v>47331</v>
      </c>
      <c r="B113" s="88">
        <v>100</v>
      </c>
      <c r="C113" s="76">
        <f t="shared" si="6"/>
        <v>30.229999999999976</v>
      </c>
      <c r="D113" s="89">
        <f t="shared" si="7"/>
        <v>0.1</v>
      </c>
      <c r="E113" s="89">
        <f t="shared" si="8"/>
        <v>1.3599999999999999</v>
      </c>
      <c r="F113" s="89">
        <f t="shared" si="10"/>
        <v>1.46</v>
      </c>
      <c r="G113" s="89">
        <f t="shared" si="9"/>
        <v>28.869999999999976</v>
      </c>
    </row>
    <row r="114" spans="1:7" x14ac:dyDescent="0.25">
      <c r="A114" s="87">
        <f t="shared" si="11"/>
        <v>47362</v>
      </c>
      <c r="B114" s="88">
        <v>101</v>
      </c>
      <c r="C114" s="76">
        <f t="shared" si="6"/>
        <v>28.869999999999976</v>
      </c>
      <c r="D114" s="89">
        <f t="shared" si="7"/>
        <v>0.09</v>
      </c>
      <c r="E114" s="89">
        <f t="shared" si="8"/>
        <v>1.3699999999999999</v>
      </c>
      <c r="F114" s="89">
        <f t="shared" si="10"/>
        <v>1.46</v>
      </c>
      <c r="G114" s="89">
        <f t="shared" si="9"/>
        <v>27.499999999999975</v>
      </c>
    </row>
    <row r="115" spans="1:7" x14ac:dyDescent="0.25">
      <c r="A115" s="87">
        <f t="shared" si="11"/>
        <v>47392</v>
      </c>
      <c r="B115" s="88">
        <v>102</v>
      </c>
      <c r="C115" s="76">
        <f t="shared" si="6"/>
        <v>27.499999999999975</v>
      </c>
      <c r="D115" s="89">
        <f t="shared" si="7"/>
        <v>0.09</v>
      </c>
      <c r="E115" s="89">
        <f t="shared" si="8"/>
        <v>1.3699999999999999</v>
      </c>
      <c r="F115" s="89">
        <f t="shared" si="10"/>
        <v>1.46</v>
      </c>
      <c r="G115" s="89">
        <f t="shared" si="9"/>
        <v>26.129999999999974</v>
      </c>
    </row>
    <row r="116" spans="1:7" x14ac:dyDescent="0.25">
      <c r="A116" s="87">
        <f t="shared" si="11"/>
        <v>47423</v>
      </c>
      <c r="B116" s="88">
        <v>103</v>
      </c>
      <c r="C116" s="76">
        <f t="shared" si="6"/>
        <v>26.129999999999974</v>
      </c>
      <c r="D116" s="89">
        <f t="shared" si="7"/>
        <v>0.08</v>
      </c>
      <c r="E116" s="89">
        <f t="shared" si="8"/>
        <v>1.38</v>
      </c>
      <c r="F116" s="89">
        <f t="shared" si="10"/>
        <v>1.46</v>
      </c>
      <c r="G116" s="89">
        <f t="shared" si="9"/>
        <v>24.749999999999975</v>
      </c>
    </row>
    <row r="117" spans="1:7" x14ac:dyDescent="0.25">
      <c r="A117" s="87">
        <f t="shared" si="11"/>
        <v>47453</v>
      </c>
      <c r="B117" s="88">
        <v>104</v>
      </c>
      <c r="C117" s="76">
        <f t="shared" si="6"/>
        <v>24.749999999999975</v>
      </c>
      <c r="D117" s="89">
        <f t="shared" si="7"/>
        <v>0.08</v>
      </c>
      <c r="E117" s="89">
        <f t="shared" si="8"/>
        <v>1.38</v>
      </c>
      <c r="F117" s="89">
        <f t="shared" si="10"/>
        <v>1.46</v>
      </c>
      <c r="G117" s="89">
        <f t="shared" si="9"/>
        <v>23.369999999999976</v>
      </c>
    </row>
    <row r="118" spans="1:7" x14ac:dyDescent="0.25">
      <c r="A118" s="87">
        <f t="shared" si="11"/>
        <v>47484</v>
      </c>
      <c r="B118" s="88">
        <v>105</v>
      </c>
      <c r="C118" s="76">
        <f t="shared" si="6"/>
        <v>23.369999999999976</v>
      </c>
      <c r="D118" s="89">
        <f t="shared" si="7"/>
        <v>0.08</v>
      </c>
      <c r="E118" s="89">
        <f t="shared" si="8"/>
        <v>1.38</v>
      </c>
      <c r="F118" s="89">
        <f t="shared" si="10"/>
        <v>1.46</v>
      </c>
      <c r="G118" s="89">
        <f t="shared" si="9"/>
        <v>21.989999999999977</v>
      </c>
    </row>
    <row r="119" spans="1:7" x14ac:dyDescent="0.25">
      <c r="A119" s="87">
        <f t="shared" si="11"/>
        <v>47515</v>
      </c>
      <c r="B119" s="88">
        <v>106</v>
      </c>
      <c r="C119" s="76">
        <f t="shared" si="6"/>
        <v>21.989999999999977</v>
      </c>
      <c r="D119" s="89">
        <f t="shared" si="7"/>
        <v>7.0000000000000007E-2</v>
      </c>
      <c r="E119" s="89">
        <f t="shared" si="8"/>
        <v>1.39</v>
      </c>
      <c r="F119" s="89">
        <f t="shared" si="10"/>
        <v>1.46</v>
      </c>
      <c r="G119" s="89">
        <f t="shared" si="9"/>
        <v>20.599999999999977</v>
      </c>
    </row>
    <row r="120" spans="1:7" x14ac:dyDescent="0.25">
      <c r="A120" s="87">
        <f t="shared" si="11"/>
        <v>47543</v>
      </c>
      <c r="B120" s="88">
        <v>107</v>
      </c>
      <c r="C120" s="76">
        <f t="shared" si="6"/>
        <v>20.599999999999977</v>
      </c>
      <c r="D120" s="89">
        <f t="shared" si="7"/>
        <v>7.0000000000000007E-2</v>
      </c>
      <c r="E120" s="89">
        <f t="shared" si="8"/>
        <v>1.39</v>
      </c>
      <c r="F120" s="89">
        <f t="shared" si="10"/>
        <v>1.46</v>
      </c>
      <c r="G120" s="89">
        <f t="shared" si="9"/>
        <v>19.209999999999976</v>
      </c>
    </row>
    <row r="121" spans="1:7" x14ac:dyDescent="0.25">
      <c r="A121" s="87">
        <f t="shared" si="11"/>
        <v>47574</v>
      </c>
      <c r="B121" s="88">
        <v>108</v>
      </c>
      <c r="C121" s="76">
        <f t="shared" si="6"/>
        <v>19.209999999999976</v>
      </c>
      <c r="D121" s="89">
        <f t="shared" si="7"/>
        <v>0.06</v>
      </c>
      <c r="E121" s="89">
        <f t="shared" si="8"/>
        <v>1.4</v>
      </c>
      <c r="F121" s="89">
        <f t="shared" si="10"/>
        <v>1.46</v>
      </c>
      <c r="G121" s="89">
        <f t="shared" si="9"/>
        <v>17.809999999999977</v>
      </c>
    </row>
    <row r="122" spans="1:7" x14ac:dyDescent="0.25">
      <c r="A122" s="87">
        <f t="shared" si="11"/>
        <v>47604</v>
      </c>
      <c r="B122" s="88">
        <v>109</v>
      </c>
      <c r="C122" s="76">
        <f t="shared" si="6"/>
        <v>17.809999999999977</v>
      </c>
      <c r="D122" s="89">
        <f t="shared" si="7"/>
        <v>0.06</v>
      </c>
      <c r="E122" s="89">
        <f t="shared" si="8"/>
        <v>1.4</v>
      </c>
      <c r="F122" s="89">
        <f t="shared" si="10"/>
        <v>1.46</v>
      </c>
      <c r="G122" s="89">
        <f t="shared" si="9"/>
        <v>16.409999999999979</v>
      </c>
    </row>
    <row r="123" spans="1:7" x14ac:dyDescent="0.25">
      <c r="A123" s="87">
        <f t="shared" si="11"/>
        <v>47635</v>
      </c>
      <c r="B123" s="88">
        <v>110</v>
      </c>
      <c r="C123" s="76">
        <f t="shared" si="6"/>
        <v>16.409999999999979</v>
      </c>
      <c r="D123" s="89">
        <f t="shared" si="7"/>
        <v>0.05</v>
      </c>
      <c r="E123" s="89">
        <f t="shared" si="8"/>
        <v>1.41</v>
      </c>
      <c r="F123" s="89">
        <f t="shared" si="10"/>
        <v>1.46</v>
      </c>
      <c r="G123" s="89">
        <f t="shared" si="9"/>
        <v>14.999999999999979</v>
      </c>
    </row>
    <row r="124" spans="1:7" x14ac:dyDescent="0.25">
      <c r="A124" s="87">
        <f t="shared" si="11"/>
        <v>47665</v>
      </c>
      <c r="B124" s="88">
        <v>111</v>
      </c>
      <c r="C124" s="76">
        <f t="shared" si="6"/>
        <v>14.999999999999979</v>
      </c>
      <c r="D124" s="89">
        <f t="shared" si="7"/>
        <v>0.05</v>
      </c>
      <c r="E124" s="89">
        <f t="shared" si="8"/>
        <v>1.41</v>
      </c>
      <c r="F124" s="89">
        <f t="shared" si="10"/>
        <v>1.46</v>
      </c>
      <c r="G124" s="89">
        <f t="shared" si="9"/>
        <v>13.589999999999979</v>
      </c>
    </row>
    <row r="125" spans="1:7" x14ac:dyDescent="0.25">
      <c r="A125" s="87">
        <f t="shared" si="11"/>
        <v>47696</v>
      </c>
      <c r="B125" s="88">
        <v>112</v>
      </c>
      <c r="C125" s="76">
        <f t="shared" si="6"/>
        <v>13.589999999999979</v>
      </c>
      <c r="D125" s="89">
        <f t="shared" si="7"/>
        <v>0.04</v>
      </c>
      <c r="E125" s="89">
        <f t="shared" si="8"/>
        <v>1.42</v>
      </c>
      <c r="F125" s="89">
        <f t="shared" si="10"/>
        <v>1.46</v>
      </c>
      <c r="G125" s="89">
        <f t="shared" si="9"/>
        <v>12.169999999999979</v>
      </c>
    </row>
    <row r="126" spans="1:7" x14ac:dyDescent="0.25">
      <c r="A126" s="87">
        <f t="shared" si="11"/>
        <v>47727</v>
      </c>
      <c r="B126" s="88">
        <v>113</v>
      </c>
      <c r="C126" s="76">
        <f t="shared" si="6"/>
        <v>12.169999999999979</v>
      </c>
      <c r="D126" s="89">
        <f t="shared" si="7"/>
        <v>0.04</v>
      </c>
      <c r="E126" s="89">
        <f t="shared" si="8"/>
        <v>1.42</v>
      </c>
      <c r="F126" s="89">
        <f t="shared" si="10"/>
        <v>1.46</v>
      </c>
      <c r="G126" s="89">
        <f t="shared" si="9"/>
        <v>10.749999999999979</v>
      </c>
    </row>
    <row r="127" spans="1:7" x14ac:dyDescent="0.25">
      <c r="A127" s="87">
        <f t="shared" si="11"/>
        <v>47757</v>
      </c>
      <c r="B127" s="88">
        <v>114</v>
      </c>
      <c r="C127" s="76">
        <f t="shared" si="6"/>
        <v>10.749999999999979</v>
      </c>
      <c r="D127" s="89">
        <f t="shared" si="7"/>
        <v>0.03</v>
      </c>
      <c r="E127" s="89">
        <f t="shared" si="8"/>
        <v>1.43</v>
      </c>
      <c r="F127" s="89">
        <f t="shared" si="10"/>
        <v>1.46</v>
      </c>
      <c r="G127" s="89">
        <f t="shared" si="9"/>
        <v>9.319999999999979</v>
      </c>
    </row>
    <row r="128" spans="1:7" x14ac:dyDescent="0.25">
      <c r="A128" s="87">
        <f t="shared" si="11"/>
        <v>47788</v>
      </c>
      <c r="B128" s="88">
        <v>115</v>
      </c>
      <c r="C128" s="76">
        <f t="shared" si="6"/>
        <v>9.319999999999979</v>
      </c>
      <c r="D128" s="89">
        <f t="shared" si="7"/>
        <v>0.03</v>
      </c>
      <c r="E128" s="89">
        <f t="shared" si="8"/>
        <v>1.43</v>
      </c>
      <c r="F128" s="89">
        <f t="shared" si="10"/>
        <v>1.46</v>
      </c>
      <c r="G128" s="89">
        <f t="shared" si="9"/>
        <v>7.8899999999999793</v>
      </c>
    </row>
    <row r="129" spans="1:7" x14ac:dyDescent="0.25">
      <c r="A129" s="87">
        <f t="shared" si="11"/>
        <v>47818</v>
      </c>
      <c r="B129" s="88">
        <v>116</v>
      </c>
      <c r="C129" s="76">
        <f t="shared" si="6"/>
        <v>7.8899999999999793</v>
      </c>
      <c r="D129" s="89">
        <f t="shared" si="7"/>
        <v>0.03</v>
      </c>
      <c r="E129" s="89">
        <f t="shared" si="8"/>
        <v>1.43</v>
      </c>
      <c r="F129" s="89">
        <f t="shared" si="10"/>
        <v>1.46</v>
      </c>
      <c r="G129" s="89">
        <f t="shared" si="9"/>
        <v>6.4599999999999795</v>
      </c>
    </row>
    <row r="130" spans="1:7" x14ac:dyDescent="0.25">
      <c r="A130" s="87">
        <f t="shared" si="11"/>
        <v>47849</v>
      </c>
      <c r="B130" s="88">
        <v>117</v>
      </c>
      <c r="C130" s="76">
        <f t="shared" si="6"/>
        <v>6.4599999999999795</v>
      </c>
      <c r="D130" s="89">
        <f t="shared" si="7"/>
        <v>0.02</v>
      </c>
      <c r="E130" s="89">
        <f t="shared" si="8"/>
        <v>1.44</v>
      </c>
      <c r="F130" s="89">
        <f t="shared" si="10"/>
        <v>1.46</v>
      </c>
      <c r="G130" s="89">
        <f t="shared" si="9"/>
        <v>5.01999999999998</v>
      </c>
    </row>
    <row r="131" spans="1:7" x14ac:dyDescent="0.25">
      <c r="A131" s="87">
        <f t="shared" si="11"/>
        <v>47880</v>
      </c>
      <c r="B131" s="88">
        <v>118</v>
      </c>
      <c r="C131" s="76">
        <f t="shared" si="6"/>
        <v>5.01999999999998</v>
      </c>
      <c r="D131" s="89">
        <f t="shared" si="7"/>
        <v>0.02</v>
      </c>
      <c r="E131" s="89">
        <f t="shared" si="8"/>
        <v>1.44</v>
      </c>
      <c r="F131" s="89">
        <f t="shared" si="10"/>
        <v>1.46</v>
      </c>
      <c r="G131" s="89">
        <f t="shared" si="9"/>
        <v>3.5799999999999801</v>
      </c>
    </row>
    <row r="132" spans="1:7" x14ac:dyDescent="0.25">
      <c r="A132" s="87">
        <f t="shared" si="11"/>
        <v>47908</v>
      </c>
      <c r="B132" s="88">
        <v>119</v>
      </c>
      <c r="C132" s="76">
        <f t="shared" si="6"/>
        <v>3.5799999999999801</v>
      </c>
      <c r="D132" s="89">
        <f t="shared" si="7"/>
        <v>0.01</v>
      </c>
      <c r="E132" s="89">
        <f t="shared" si="8"/>
        <v>1.45</v>
      </c>
      <c r="F132" s="89">
        <f t="shared" si="10"/>
        <v>1.46</v>
      </c>
      <c r="G132" s="89">
        <f t="shared" si="9"/>
        <v>2.1299999999999804</v>
      </c>
    </row>
    <row r="133" spans="1:7" x14ac:dyDescent="0.25">
      <c r="A133" s="87">
        <f t="shared" si="11"/>
        <v>47939</v>
      </c>
      <c r="B133" s="88">
        <v>120</v>
      </c>
      <c r="C133" s="76">
        <f t="shared" si="6"/>
        <v>2.1299999999999804</v>
      </c>
      <c r="D133" s="89">
        <f t="shared" si="7"/>
        <v>0.01</v>
      </c>
      <c r="E133" s="89">
        <f t="shared" si="8"/>
        <v>1.45</v>
      </c>
      <c r="F133" s="89">
        <f t="shared" si="10"/>
        <v>1.46</v>
      </c>
      <c r="G133" s="190">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98265-532A-4F76-BB2D-FBF427C562EC}">
  <dimension ref="A1:M134"/>
  <sheetViews>
    <sheetView tabSelected="1" workbookViewId="0">
      <selection activeCell="B4" sqref="B4"/>
    </sheetView>
  </sheetViews>
  <sheetFormatPr defaultRowHeight="15" x14ac:dyDescent="0.25"/>
  <cols>
    <col min="1" max="1" width="9.140625" style="85" customWidth="1"/>
    <col min="2" max="2" width="7.85546875" style="85" customWidth="1"/>
    <col min="3" max="3" width="14.7109375" style="85" customWidth="1"/>
    <col min="4" max="4" width="14.28515625" style="85" customWidth="1"/>
    <col min="5" max="6" width="14.7109375" style="85" customWidth="1"/>
    <col min="7" max="7" width="14.7109375" style="93" customWidth="1"/>
    <col min="8" max="257" width="9.140625" style="85"/>
    <col min="258" max="258" width="7.85546875" style="85" customWidth="1"/>
    <col min="259" max="259" width="14.7109375" style="85" customWidth="1"/>
    <col min="260" max="260" width="14.28515625" style="85" customWidth="1"/>
    <col min="261" max="263" width="14.7109375" style="85" customWidth="1"/>
    <col min="264" max="513" width="9.140625" style="85"/>
    <col min="514" max="514" width="7.85546875" style="85" customWidth="1"/>
    <col min="515" max="515" width="14.7109375" style="85" customWidth="1"/>
    <col min="516" max="516" width="14.28515625" style="85" customWidth="1"/>
    <col min="517" max="519" width="14.7109375" style="85" customWidth="1"/>
    <col min="520" max="769" width="9.140625" style="85"/>
    <col min="770" max="770" width="7.85546875" style="85" customWidth="1"/>
    <col min="771" max="771" width="14.7109375" style="85" customWidth="1"/>
    <col min="772" max="772" width="14.28515625" style="85" customWidth="1"/>
    <col min="773" max="775" width="14.7109375" style="85" customWidth="1"/>
    <col min="776" max="1025" width="9.140625" style="85"/>
    <col min="1026" max="1026" width="7.85546875" style="85" customWidth="1"/>
    <col min="1027" max="1027" width="14.7109375" style="85" customWidth="1"/>
    <col min="1028" max="1028" width="14.28515625" style="85" customWidth="1"/>
    <col min="1029" max="1031" width="14.7109375" style="85" customWidth="1"/>
    <col min="1032" max="1281" width="9.140625" style="85"/>
    <col min="1282" max="1282" width="7.85546875" style="85" customWidth="1"/>
    <col min="1283" max="1283" width="14.7109375" style="85" customWidth="1"/>
    <col min="1284" max="1284" width="14.28515625" style="85" customWidth="1"/>
    <col min="1285" max="1287" width="14.7109375" style="85" customWidth="1"/>
    <col min="1288" max="1537" width="9.140625" style="85"/>
    <col min="1538" max="1538" width="7.85546875" style="85" customWidth="1"/>
    <col min="1539" max="1539" width="14.7109375" style="85" customWidth="1"/>
    <col min="1540" max="1540" width="14.28515625" style="85" customWidth="1"/>
    <col min="1541" max="1543" width="14.7109375" style="85" customWidth="1"/>
    <col min="1544" max="1793" width="9.140625" style="85"/>
    <col min="1794" max="1794" width="7.85546875" style="85" customWidth="1"/>
    <col min="1795" max="1795" width="14.7109375" style="85" customWidth="1"/>
    <col min="1796" max="1796" width="14.28515625" style="85" customWidth="1"/>
    <col min="1797" max="1799" width="14.7109375" style="85" customWidth="1"/>
    <col min="1800" max="2049" width="9.140625" style="85"/>
    <col min="2050" max="2050" width="7.85546875" style="85" customWidth="1"/>
    <col min="2051" max="2051" width="14.7109375" style="85" customWidth="1"/>
    <col min="2052" max="2052" width="14.28515625" style="85" customWidth="1"/>
    <col min="2053" max="2055" width="14.7109375" style="85" customWidth="1"/>
    <col min="2056" max="2305" width="9.140625" style="85"/>
    <col min="2306" max="2306" width="7.85546875" style="85" customWidth="1"/>
    <col min="2307" max="2307" width="14.7109375" style="85" customWidth="1"/>
    <col min="2308" max="2308" width="14.28515625" style="85" customWidth="1"/>
    <col min="2309" max="2311" width="14.7109375" style="85" customWidth="1"/>
    <col min="2312" max="2561" width="9.140625" style="85"/>
    <col min="2562" max="2562" width="7.85546875" style="85" customWidth="1"/>
    <col min="2563" max="2563" width="14.7109375" style="85" customWidth="1"/>
    <col min="2564" max="2564" width="14.28515625" style="85" customWidth="1"/>
    <col min="2565" max="2567" width="14.7109375" style="85" customWidth="1"/>
    <col min="2568" max="2817" width="9.140625" style="85"/>
    <col min="2818" max="2818" width="7.85546875" style="85" customWidth="1"/>
    <col min="2819" max="2819" width="14.7109375" style="85" customWidth="1"/>
    <col min="2820" max="2820" width="14.28515625" style="85" customWidth="1"/>
    <col min="2821" max="2823" width="14.7109375" style="85" customWidth="1"/>
    <col min="2824" max="3073" width="9.140625" style="85"/>
    <col min="3074" max="3074" width="7.85546875" style="85" customWidth="1"/>
    <col min="3075" max="3075" width="14.7109375" style="85" customWidth="1"/>
    <col min="3076" max="3076" width="14.28515625" style="85" customWidth="1"/>
    <col min="3077" max="3079" width="14.7109375" style="85" customWidth="1"/>
    <col min="3080" max="3329" width="9.140625" style="85"/>
    <col min="3330" max="3330" width="7.85546875" style="85" customWidth="1"/>
    <col min="3331" max="3331" width="14.7109375" style="85" customWidth="1"/>
    <col min="3332" max="3332" width="14.28515625" style="85" customWidth="1"/>
    <col min="3333" max="3335" width="14.7109375" style="85" customWidth="1"/>
    <col min="3336" max="3585" width="9.140625" style="85"/>
    <col min="3586" max="3586" width="7.85546875" style="85" customWidth="1"/>
    <col min="3587" max="3587" width="14.7109375" style="85" customWidth="1"/>
    <col min="3588" max="3588" width="14.28515625" style="85" customWidth="1"/>
    <col min="3589" max="3591" width="14.7109375" style="85" customWidth="1"/>
    <col min="3592" max="3841" width="9.140625" style="85"/>
    <col min="3842" max="3842" width="7.85546875" style="85" customWidth="1"/>
    <col min="3843" max="3843" width="14.7109375" style="85" customWidth="1"/>
    <col min="3844" max="3844" width="14.28515625" style="85" customWidth="1"/>
    <col min="3845" max="3847" width="14.7109375" style="85" customWidth="1"/>
    <col min="3848" max="4097" width="9.140625" style="85"/>
    <col min="4098" max="4098" width="7.85546875" style="85" customWidth="1"/>
    <col min="4099" max="4099" width="14.7109375" style="85" customWidth="1"/>
    <col min="4100" max="4100" width="14.28515625" style="85" customWidth="1"/>
    <col min="4101" max="4103" width="14.7109375" style="85" customWidth="1"/>
    <col min="4104" max="4353" width="9.140625" style="85"/>
    <col min="4354" max="4354" width="7.85546875" style="85" customWidth="1"/>
    <col min="4355" max="4355" width="14.7109375" style="85" customWidth="1"/>
    <col min="4356" max="4356" width="14.28515625" style="85" customWidth="1"/>
    <col min="4357" max="4359" width="14.7109375" style="85" customWidth="1"/>
    <col min="4360" max="4609" width="9.140625" style="85"/>
    <col min="4610" max="4610" width="7.85546875" style="85" customWidth="1"/>
    <col min="4611" max="4611" width="14.7109375" style="85" customWidth="1"/>
    <col min="4612" max="4612" width="14.28515625" style="85" customWidth="1"/>
    <col min="4613" max="4615" width="14.7109375" style="85" customWidth="1"/>
    <col min="4616" max="4865" width="9.140625" style="85"/>
    <col min="4866" max="4866" width="7.85546875" style="85" customWidth="1"/>
    <col min="4867" max="4867" width="14.7109375" style="85" customWidth="1"/>
    <col min="4868" max="4868" width="14.28515625" style="85" customWidth="1"/>
    <col min="4869" max="4871" width="14.7109375" style="85" customWidth="1"/>
    <col min="4872" max="5121" width="9.140625" style="85"/>
    <col min="5122" max="5122" width="7.85546875" style="85" customWidth="1"/>
    <col min="5123" max="5123" width="14.7109375" style="85" customWidth="1"/>
    <col min="5124" max="5124" width="14.28515625" style="85" customWidth="1"/>
    <col min="5125" max="5127" width="14.7109375" style="85" customWidth="1"/>
    <col min="5128" max="5377" width="9.140625" style="85"/>
    <col min="5378" max="5378" width="7.85546875" style="85" customWidth="1"/>
    <col min="5379" max="5379" width="14.7109375" style="85" customWidth="1"/>
    <col min="5380" max="5380" width="14.28515625" style="85" customWidth="1"/>
    <col min="5381" max="5383" width="14.7109375" style="85" customWidth="1"/>
    <col min="5384" max="5633" width="9.140625" style="85"/>
    <col min="5634" max="5634" width="7.85546875" style="85" customWidth="1"/>
    <col min="5635" max="5635" width="14.7109375" style="85" customWidth="1"/>
    <col min="5636" max="5636" width="14.28515625" style="85" customWidth="1"/>
    <col min="5637" max="5639" width="14.7109375" style="85" customWidth="1"/>
    <col min="5640" max="5889" width="9.140625" style="85"/>
    <col min="5890" max="5890" width="7.85546875" style="85" customWidth="1"/>
    <col min="5891" max="5891" width="14.7109375" style="85" customWidth="1"/>
    <col min="5892" max="5892" width="14.28515625" style="85" customWidth="1"/>
    <col min="5893" max="5895" width="14.7109375" style="85" customWidth="1"/>
    <col min="5896" max="6145" width="9.140625" style="85"/>
    <col min="6146" max="6146" width="7.85546875" style="85" customWidth="1"/>
    <col min="6147" max="6147" width="14.7109375" style="85" customWidth="1"/>
    <col min="6148" max="6148" width="14.28515625" style="85" customWidth="1"/>
    <col min="6149" max="6151" width="14.7109375" style="85" customWidth="1"/>
    <col min="6152" max="6401" width="9.140625" style="85"/>
    <col min="6402" max="6402" width="7.85546875" style="85" customWidth="1"/>
    <col min="6403" max="6403" width="14.7109375" style="85" customWidth="1"/>
    <col min="6404" max="6404" width="14.28515625" style="85" customWidth="1"/>
    <col min="6405" max="6407" width="14.7109375" style="85" customWidth="1"/>
    <col min="6408" max="6657" width="9.140625" style="85"/>
    <col min="6658" max="6658" width="7.85546875" style="85" customWidth="1"/>
    <col min="6659" max="6659" width="14.7109375" style="85" customWidth="1"/>
    <col min="6660" max="6660" width="14.28515625" style="85" customWidth="1"/>
    <col min="6661" max="6663" width="14.7109375" style="85" customWidth="1"/>
    <col min="6664" max="6913" width="9.140625" style="85"/>
    <col min="6914" max="6914" width="7.85546875" style="85" customWidth="1"/>
    <col min="6915" max="6915" width="14.7109375" style="85" customWidth="1"/>
    <col min="6916" max="6916" width="14.28515625" style="85" customWidth="1"/>
    <col min="6917" max="6919" width="14.7109375" style="85" customWidth="1"/>
    <col min="6920" max="7169" width="9.140625" style="85"/>
    <col min="7170" max="7170" width="7.85546875" style="85" customWidth="1"/>
    <col min="7171" max="7171" width="14.7109375" style="85" customWidth="1"/>
    <col min="7172" max="7172" width="14.28515625" style="85" customWidth="1"/>
    <col min="7173" max="7175" width="14.7109375" style="85" customWidth="1"/>
    <col min="7176" max="7425" width="9.140625" style="85"/>
    <col min="7426" max="7426" width="7.85546875" style="85" customWidth="1"/>
    <col min="7427" max="7427" width="14.7109375" style="85" customWidth="1"/>
    <col min="7428" max="7428" width="14.28515625" style="85" customWidth="1"/>
    <col min="7429" max="7431" width="14.7109375" style="85" customWidth="1"/>
    <col min="7432" max="7681" width="9.140625" style="85"/>
    <col min="7682" max="7682" width="7.85546875" style="85" customWidth="1"/>
    <col min="7683" max="7683" width="14.7109375" style="85" customWidth="1"/>
    <col min="7684" max="7684" width="14.28515625" style="85" customWidth="1"/>
    <col min="7685" max="7687" width="14.7109375" style="85" customWidth="1"/>
    <col min="7688" max="7937" width="9.140625" style="85"/>
    <col min="7938" max="7938" width="7.85546875" style="85" customWidth="1"/>
    <col min="7939" max="7939" width="14.7109375" style="85" customWidth="1"/>
    <col min="7940" max="7940" width="14.28515625" style="85" customWidth="1"/>
    <col min="7941" max="7943" width="14.7109375" style="85" customWidth="1"/>
    <col min="7944" max="8193" width="9.140625" style="85"/>
    <col min="8194" max="8194" width="7.85546875" style="85" customWidth="1"/>
    <col min="8195" max="8195" width="14.7109375" style="85" customWidth="1"/>
    <col min="8196" max="8196" width="14.28515625" style="85" customWidth="1"/>
    <col min="8197" max="8199" width="14.7109375" style="85" customWidth="1"/>
    <col min="8200" max="8449" width="9.140625" style="85"/>
    <col min="8450" max="8450" width="7.85546875" style="85" customWidth="1"/>
    <col min="8451" max="8451" width="14.7109375" style="85" customWidth="1"/>
    <col min="8452" max="8452" width="14.28515625" style="85" customWidth="1"/>
    <col min="8453" max="8455" width="14.7109375" style="85" customWidth="1"/>
    <col min="8456" max="8705" width="9.140625" style="85"/>
    <col min="8706" max="8706" width="7.85546875" style="85" customWidth="1"/>
    <col min="8707" max="8707" width="14.7109375" style="85" customWidth="1"/>
    <col min="8708" max="8708" width="14.28515625" style="85" customWidth="1"/>
    <col min="8709" max="8711" width="14.7109375" style="85" customWidth="1"/>
    <col min="8712" max="8961" width="9.140625" style="85"/>
    <col min="8962" max="8962" width="7.85546875" style="85" customWidth="1"/>
    <col min="8963" max="8963" width="14.7109375" style="85" customWidth="1"/>
    <col min="8964" max="8964" width="14.28515625" style="85" customWidth="1"/>
    <col min="8965" max="8967" width="14.7109375" style="85" customWidth="1"/>
    <col min="8968" max="9217" width="9.140625" style="85"/>
    <col min="9218" max="9218" width="7.85546875" style="85" customWidth="1"/>
    <col min="9219" max="9219" width="14.7109375" style="85" customWidth="1"/>
    <col min="9220" max="9220" width="14.28515625" style="85" customWidth="1"/>
    <col min="9221" max="9223" width="14.7109375" style="85" customWidth="1"/>
    <col min="9224" max="9473" width="9.140625" style="85"/>
    <col min="9474" max="9474" width="7.85546875" style="85" customWidth="1"/>
    <col min="9475" max="9475" width="14.7109375" style="85" customWidth="1"/>
    <col min="9476" max="9476" width="14.28515625" style="85" customWidth="1"/>
    <col min="9477" max="9479" width="14.7109375" style="85" customWidth="1"/>
    <col min="9480" max="9729" width="9.140625" style="85"/>
    <col min="9730" max="9730" width="7.85546875" style="85" customWidth="1"/>
    <col min="9731" max="9731" width="14.7109375" style="85" customWidth="1"/>
    <col min="9732" max="9732" width="14.28515625" style="85" customWidth="1"/>
    <col min="9733" max="9735" width="14.7109375" style="85" customWidth="1"/>
    <col min="9736" max="9985" width="9.140625" style="85"/>
    <col min="9986" max="9986" width="7.85546875" style="85" customWidth="1"/>
    <col min="9987" max="9987" width="14.7109375" style="85" customWidth="1"/>
    <col min="9988" max="9988" width="14.28515625" style="85" customWidth="1"/>
    <col min="9989" max="9991" width="14.7109375" style="85" customWidth="1"/>
    <col min="9992" max="10241" width="9.140625" style="85"/>
    <col min="10242" max="10242" width="7.85546875" style="85" customWidth="1"/>
    <col min="10243" max="10243" width="14.7109375" style="85" customWidth="1"/>
    <col min="10244" max="10244" width="14.28515625" style="85" customWidth="1"/>
    <col min="10245" max="10247" width="14.7109375" style="85" customWidth="1"/>
    <col min="10248" max="10497" width="9.140625" style="85"/>
    <col min="10498" max="10498" width="7.85546875" style="85" customWidth="1"/>
    <col min="10499" max="10499" width="14.7109375" style="85" customWidth="1"/>
    <col min="10500" max="10500" width="14.28515625" style="85" customWidth="1"/>
    <col min="10501" max="10503" width="14.7109375" style="85" customWidth="1"/>
    <col min="10504" max="10753" width="9.140625" style="85"/>
    <col min="10754" max="10754" width="7.85546875" style="85" customWidth="1"/>
    <col min="10755" max="10755" width="14.7109375" style="85" customWidth="1"/>
    <col min="10756" max="10756" width="14.28515625" style="85" customWidth="1"/>
    <col min="10757" max="10759" width="14.7109375" style="85" customWidth="1"/>
    <col min="10760" max="11009" width="9.140625" style="85"/>
    <col min="11010" max="11010" width="7.85546875" style="85" customWidth="1"/>
    <col min="11011" max="11011" width="14.7109375" style="85" customWidth="1"/>
    <col min="11012" max="11012" width="14.28515625" style="85" customWidth="1"/>
    <col min="11013" max="11015" width="14.7109375" style="85" customWidth="1"/>
    <col min="11016" max="11265" width="9.140625" style="85"/>
    <col min="11266" max="11266" width="7.85546875" style="85" customWidth="1"/>
    <col min="11267" max="11267" width="14.7109375" style="85" customWidth="1"/>
    <col min="11268" max="11268" width="14.28515625" style="85" customWidth="1"/>
    <col min="11269" max="11271" width="14.7109375" style="85" customWidth="1"/>
    <col min="11272" max="11521" width="9.140625" style="85"/>
    <col min="11522" max="11522" width="7.85546875" style="85" customWidth="1"/>
    <col min="11523" max="11523" width="14.7109375" style="85" customWidth="1"/>
    <col min="11524" max="11524" width="14.28515625" style="85" customWidth="1"/>
    <col min="11525" max="11527" width="14.7109375" style="85" customWidth="1"/>
    <col min="11528" max="11777" width="9.140625" style="85"/>
    <col min="11778" max="11778" width="7.85546875" style="85" customWidth="1"/>
    <col min="11779" max="11779" width="14.7109375" style="85" customWidth="1"/>
    <col min="11780" max="11780" width="14.28515625" style="85" customWidth="1"/>
    <col min="11781" max="11783" width="14.7109375" style="85" customWidth="1"/>
    <col min="11784" max="12033" width="9.140625" style="85"/>
    <col min="12034" max="12034" width="7.85546875" style="85" customWidth="1"/>
    <col min="12035" max="12035" width="14.7109375" style="85" customWidth="1"/>
    <col min="12036" max="12036" width="14.28515625" style="85" customWidth="1"/>
    <col min="12037" max="12039" width="14.7109375" style="85" customWidth="1"/>
    <col min="12040" max="12289" width="9.140625" style="85"/>
    <col min="12290" max="12290" width="7.85546875" style="85" customWidth="1"/>
    <col min="12291" max="12291" width="14.7109375" style="85" customWidth="1"/>
    <col min="12292" max="12292" width="14.28515625" style="85" customWidth="1"/>
    <col min="12293" max="12295" width="14.7109375" style="85" customWidth="1"/>
    <col min="12296" max="12545" width="9.140625" style="85"/>
    <col min="12546" max="12546" width="7.85546875" style="85" customWidth="1"/>
    <col min="12547" max="12547" width="14.7109375" style="85" customWidth="1"/>
    <col min="12548" max="12548" width="14.28515625" style="85" customWidth="1"/>
    <col min="12549" max="12551" width="14.7109375" style="85" customWidth="1"/>
    <col min="12552" max="12801" width="9.140625" style="85"/>
    <col min="12802" max="12802" width="7.85546875" style="85" customWidth="1"/>
    <col min="12803" max="12803" width="14.7109375" style="85" customWidth="1"/>
    <col min="12804" max="12804" width="14.28515625" style="85" customWidth="1"/>
    <col min="12805" max="12807" width="14.7109375" style="85" customWidth="1"/>
    <col min="12808" max="13057" width="9.140625" style="85"/>
    <col min="13058" max="13058" width="7.85546875" style="85" customWidth="1"/>
    <col min="13059" max="13059" width="14.7109375" style="85" customWidth="1"/>
    <col min="13060" max="13060" width="14.28515625" style="85" customWidth="1"/>
    <col min="13061" max="13063" width="14.7109375" style="85" customWidth="1"/>
    <col min="13064" max="13313" width="9.140625" style="85"/>
    <col min="13314" max="13314" width="7.85546875" style="85" customWidth="1"/>
    <col min="13315" max="13315" width="14.7109375" style="85" customWidth="1"/>
    <col min="13316" max="13316" width="14.28515625" style="85" customWidth="1"/>
    <col min="13317" max="13319" width="14.7109375" style="85" customWidth="1"/>
    <col min="13320" max="13569" width="9.140625" style="85"/>
    <col min="13570" max="13570" width="7.85546875" style="85" customWidth="1"/>
    <col min="13571" max="13571" width="14.7109375" style="85" customWidth="1"/>
    <col min="13572" max="13572" width="14.28515625" style="85" customWidth="1"/>
    <col min="13573" max="13575" width="14.7109375" style="85" customWidth="1"/>
    <col min="13576" max="13825" width="9.140625" style="85"/>
    <col min="13826" max="13826" width="7.85546875" style="85" customWidth="1"/>
    <col min="13827" max="13827" width="14.7109375" style="85" customWidth="1"/>
    <col min="13828" max="13828" width="14.28515625" style="85" customWidth="1"/>
    <col min="13829" max="13831" width="14.7109375" style="85" customWidth="1"/>
    <col min="13832" max="14081" width="9.140625" style="85"/>
    <col min="14082" max="14082" width="7.85546875" style="85" customWidth="1"/>
    <col min="14083" max="14083" width="14.7109375" style="85" customWidth="1"/>
    <col min="14084" max="14084" width="14.28515625" style="85" customWidth="1"/>
    <col min="14085" max="14087" width="14.7109375" style="85" customWidth="1"/>
    <col min="14088" max="14337" width="9.140625" style="85"/>
    <col min="14338" max="14338" width="7.85546875" style="85" customWidth="1"/>
    <col min="14339" max="14339" width="14.7109375" style="85" customWidth="1"/>
    <col min="14340" max="14340" width="14.28515625" style="85" customWidth="1"/>
    <col min="14341" max="14343" width="14.7109375" style="85" customWidth="1"/>
    <col min="14344" max="14593" width="9.140625" style="85"/>
    <col min="14594" max="14594" width="7.85546875" style="85" customWidth="1"/>
    <col min="14595" max="14595" width="14.7109375" style="85" customWidth="1"/>
    <col min="14596" max="14596" width="14.28515625" style="85" customWidth="1"/>
    <col min="14597" max="14599" width="14.7109375" style="85" customWidth="1"/>
    <col min="14600" max="14849" width="9.140625" style="85"/>
    <col min="14850" max="14850" width="7.85546875" style="85" customWidth="1"/>
    <col min="14851" max="14851" width="14.7109375" style="85" customWidth="1"/>
    <col min="14852" max="14852" width="14.28515625" style="85" customWidth="1"/>
    <col min="14853" max="14855" width="14.7109375" style="85" customWidth="1"/>
    <col min="14856" max="15105" width="9.140625" style="85"/>
    <col min="15106" max="15106" width="7.85546875" style="85" customWidth="1"/>
    <col min="15107" max="15107" width="14.7109375" style="85" customWidth="1"/>
    <col min="15108" max="15108" width="14.28515625" style="85" customWidth="1"/>
    <col min="15109" max="15111" width="14.7109375" style="85" customWidth="1"/>
    <col min="15112" max="15361" width="9.140625" style="85"/>
    <col min="15362" max="15362" width="7.85546875" style="85" customWidth="1"/>
    <col min="15363" max="15363" width="14.7109375" style="85" customWidth="1"/>
    <col min="15364" max="15364" width="14.28515625" style="85" customWidth="1"/>
    <col min="15365" max="15367" width="14.7109375" style="85" customWidth="1"/>
    <col min="15368" max="15617" width="9.140625" style="85"/>
    <col min="15618" max="15618" width="7.85546875" style="85" customWidth="1"/>
    <col min="15619" max="15619" width="14.7109375" style="85" customWidth="1"/>
    <col min="15620" max="15620" width="14.28515625" style="85" customWidth="1"/>
    <col min="15621" max="15623" width="14.7109375" style="85" customWidth="1"/>
    <col min="15624" max="15873" width="9.140625" style="85"/>
    <col min="15874" max="15874" width="7.85546875" style="85" customWidth="1"/>
    <col min="15875" max="15875" width="14.7109375" style="85" customWidth="1"/>
    <col min="15876" max="15876" width="14.28515625" style="85" customWidth="1"/>
    <col min="15877" max="15879" width="14.7109375" style="85" customWidth="1"/>
    <col min="15880" max="16129" width="9.140625" style="85"/>
    <col min="16130" max="16130" width="7.85546875" style="85" customWidth="1"/>
    <col min="16131" max="16131" width="14.7109375" style="85" customWidth="1"/>
    <col min="16132" max="16132" width="14.28515625" style="85" customWidth="1"/>
    <col min="16133" max="16135" width="14.7109375" style="85" customWidth="1"/>
    <col min="16136" max="16384" width="9.140625" style="85"/>
  </cols>
  <sheetData>
    <row r="1" spans="1:13" x14ac:dyDescent="0.25">
      <c r="A1" s="70"/>
      <c r="B1" s="70"/>
      <c r="C1" s="70"/>
      <c r="D1" s="70"/>
      <c r="E1" s="70"/>
      <c r="F1" s="70"/>
      <c r="G1" s="195"/>
    </row>
    <row r="2" spans="1:13" x14ac:dyDescent="0.25">
      <c r="A2" s="70"/>
      <c r="B2" s="70"/>
      <c r="C2" s="70"/>
      <c r="D2" s="70"/>
      <c r="E2" s="70"/>
      <c r="F2" s="72"/>
      <c r="G2" s="196"/>
    </row>
    <row r="3" spans="1:13" x14ac:dyDescent="0.25">
      <c r="A3" s="70"/>
      <c r="B3" s="70"/>
      <c r="C3" s="70"/>
      <c r="D3" s="70"/>
      <c r="E3" s="70"/>
      <c r="F3" s="72"/>
      <c r="G3" s="196"/>
    </row>
    <row r="4" spans="1:13" ht="21" x14ac:dyDescent="0.35">
      <c r="A4" s="70"/>
      <c r="B4" s="74" t="s">
        <v>77</v>
      </c>
      <c r="C4" s="70"/>
      <c r="D4" s="70"/>
      <c r="E4" s="75"/>
      <c r="F4" s="76"/>
      <c r="G4" s="197"/>
      <c r="K4" s="93"/>
      <c r="L4" s="92"/>
    </row>
    <row r="5" spans="1:13" x14ac:dyDescent="0.25">
      <c r="A5" s="70"/>
      <c r="B5" s="70"/>
      <c r="C5" s="70"/>
      <c r="D5" s="70"/>
      <c r="E5" s="70"/>
      <c r="F5" s="76"/>
      <c r="G5" s="198"/>
      <c r="K5" s="91"/>
      <c r="L5" s="92"/>
    </row>
    <row r="6" spans="1:13" x14ac:dyDescent="0.25">
      <c r="A6" s="70"/>
      <c r="B6" s="77" t="s">
        <v>49</v>
      </c>
      <c r="C6" s="78"/>
      <c r="D6" s="79"/>
      <c r="E6" s="117">
        <v>44562</v>
      </c>
      <c r="F6" s="80"/>
      <c r="G6" s="198"/>
      <c r="K6" s="101"/>
      <c r="L6" s="101"/>
    </row>
    <row r="7" spans="1:13" x14ac:dyDescent="0.25">
      <c r="A7" s="70"/>
      <c r="B7" s="81" t="s">
        <v>51</v>
      </c>
      <c r="C7" s="88"/>
      <c r="E7" s="102">
        <v>60</v>
      </c>
      <c r="F7" s="82" t="s">
        <v>39</v>
      </c>
      <c r="G7" s="198"/>
      <c r="K7" s="103"/>
      <c r="L7" s="103"/>
    </row>
    <row r="8" spans="1:13" x14ac:dyDescent="0.25">
      <c r="A8" s="70"/>
      <c r="B8" s="81" t="s">
        <v>58</v>
      </c>
      <c r="C8" s="88"/>
      <c r="D8" s="104">
        <f>E6-1</f>
        <v>44561</v>
      </c>
      <c r="E8" s="122">
        <v>2018.662</v>
      </c>
      <c r="F8" s="82" t="s">
        <v>54</v>
      </c>
      <c r="G8" s="198"/>
      <c r="K8" s="103"/>
      <c r="L8" s="103"/>
    </row>
    <row r="9" spans="1:13" x14ac:dyDescent="0.25">
      <c r="A9" s="70"/>
      <c r="B9" s="81" t="s">
        <v>59</v>
      </c>
      <c r="C9" s="88"/>
      <c r="D9" s="104">
        <f>EDATE(D8,E7)</f>
        <v>46387</v>
      </c>
      <c r="E9" s="199">
        <v>0</v>
      </c>
      <c r="F9" s="82" t="s">
        <v>54</v>
      </c>
      <c r="G9" s="198"/>
      <c r="K9" s="103"/>
      <c r="L9" s="103"/>
    </row>
    <row r="10" spans="1:13" x14ac:dyDescent="0.25">
      <c r="A10" s="70"/>
      <c r="B10" s="81" t="s">
        <v>57</v>
      </c>
      <c r="C10" s="88"/>
      <c r="E10" s="171">
        <v>1</v>
      </c>
      <c r="F10" s="82"/>
      <c r="G10" s="198"/>
      <c r="K10" s="106"/>
      <c r="L10" s="106"/>
    </row>
    <row r="11" spans="1:13" x14ac:dyDescent="0.25">
      <c r="A11" s="70"/>
      <c r="B11" s="200" t="s">
        <v>78</v>
      </c>
      <c r="C11" s="201"/>
      <c r="D11" s="202"/>
      <c r="E11" s="205">
        <v>3.3000000000000002E-2</v>
      </c>
      <c r="F11" s="83"/>
      <c r="G11" s="203"/>
      <c r="K11" s="103"/>
      <c r="L11" s="103"/>
      <c r="M11" s="106"/>
    </row>
    <row r="12" spans="1:13" x14ac:dyDescent="0.25">
      <c r="A12" s="70"/>
      <c r="B12" s="102"/>
      <c r="C12" s="88"/>
      <c r="E12" s="107"/>
      <c r="F12" s="102"/>
      <c r="G12" s="203"/>
      <c r="K12" s="103"/>
      <c r="L12" s="103"/>
      <c r="M12" s="106"/>
    </row>
    <row r="13" spans="1:13" x14ac:dyDescent="0.25">
      <c r="G13" s="92"/>
      <c r="K13" s="103"/>
      <c r="L13" s="103"/>
      <c r="M13" s="106"/>
    </row>
    <row r="14" spans="1:13" ht="15.75" thickBot="1" x14ac:dyDescent="0.3">
      <c r="A14" s="86" t="s">
        <v>61</v>
      </c>
      <c r="B14" s="86" t="s">
        <v>62</v>
      </c>
      <c r="C14" s="86" t="s">
        <v>63</v>
      </c>
      <c r="D14" s="86" t="s">
        <v>64</v>
      </c>
      <c r="E14" s="86" t="s">
        <v>65</v>
      </c>
      <c r="F14" s="86" t="s">
        <v>66</v>
      </c>
      <c r="G14" s="204" t="s">
        <v>67</v>
      </c>
      <c r="K14" s="103"/>
      <c r="L14" s="103"/>
      <c r="M14" s="106"/>
    </row>
    <row r="15" spans="1:13" x14ac:dyDescent="0.25">
      <c r="A15" s="87">
        <f>IF(B15="","",E6)</f>
        <v>44562</v>
      </c>
      <c r="B15" s="88">
        <f>IF(E7&gt;0,1,"")</f>
        <v>1</v>
      </c>
      <c r="C15" s="76">
        <f>IF(B15="","",E8)</f>
        <v>2018.662</v>
      </c>
      <c r="D15" s="89">
        <f>IF(B15="","",IPMT($E$11/12,B15,$E$7,-$E$8,$E$9,0))</f>
        <v>5.551320500000001</v>
      </c>
      <c r="E15" s="89">
        <f>IF(B15="","",PPMT($E$11/12,B15,$E$7,-$E$8,$E$9,0))</f>
        <v>30.991137670878242</v>
      </c>
      <c r="F15" s="89">
        <f>IF(B15="","",SUM(D15:E15))</f>
        <v>36.542458170878241</v>
      </c>
      <c r="G15" s="76">
        <f>IF(B15="","",SUM(C15)-SUM(E15))</f>
        <v>1987.6708623291217</v>
      </c>
      <c r="K15" s="103"/>
      <c r="L15" s="103"/>
      <c r="M15" s="106"/>
    </row>
    <row r="16" spans="1:13" x14ac:dyDescent="0.25">
      <c r="A16" s="87">
        <f>IF(B16="","",EDATE(A15,1))</f>
        <v>44593</v>
      </c>
      <c r="B16" s="88">
        <f>IF(B15="","",IF(SUM(B15)+1&lt;=$E$7,SUM(B15)+1,""))</f>
        <v>2</v>
      </c>
      <c r="C16" s="76">
        <f>IF(B16="","",G15)</f>
        <v>1987.6708623291217</v>
      </c>
      <c r="D16" s="89">
        <f>IF(B16="","",IPMT($E$11/12,B16,$E$7,-$E$8,$E$9,0))</f>
        <v>5.466094871405085</v>
      </c>
      <c r="E16" s="89">
        <f>IF(B16="","",PPMT($E$11/12,B16,$E$7,-$E$8,$E$9,0))</f>
        <v>31.076363299473158</v>
      </c>
      <c r="F16" s="89">
        <f t="shared" ref="F16" si="0">IF(B16="","",SUM(D16:E16))</f>
        <v>36.542458170878241</v>
      </c>
      <c r="G16" s="76">
        <f t="shared" ref="G16:G74" si="1">IF(B16="","",SUM(C16)-SUM(E16))</f>
        <v>1956.5944990296487</v>
      </c>
      <c r="K16" s="103"/>
      <c r="L16" s="103"/>
      <c r="M16" s="106"/>
    </row>
    <row r="17" spans="1:13" x14ac:dyDescent="0.25">
      <c r="A17" s="87">
        <f t="shared" ref="A17:A74" si="2">IF(B17="","",EDATE(A16,1))</f>
        <v>44621</v>
      </c>
      <c r="B17" s="88">
        <f t="shared" ref="B17:B74" si="3">IF(B16="","",IF(SUM(B16)+1&lt;=$E$7,SUM(B16)+1,""))</f>
        <v>3</v>
      </c>
      <c r="C17" s="76">
        <f t="shared" ref="C17:C74" si="4">IF(B17="","",G16)</f>
        <v>1956.5944990296487</v>
      </c>
      <c r="D17" s="89">
        <f t="shared" ref="D17:D74" si="5">IF(B17="","",IPMT($E$11/12,B17,$E$7,-$E$8,$E$9,0))</f>
        <v>5.3806348723315338</v>
      </c>
      <c r="E17" s="89">
        <f t="shared" ref="E17:E74" si="6">IF(B17="","",PPMT($E$11/12,B17,$E$7,-$E$8,$E$9,0))</f>
        <v>31.161823298546711</v>
      </c>
      <c r="F17" s="89">
        <f t="shared" ref="F17:F74" si="7">IF(B17="","",SUM(D17:E17))</f>
        <v>36.542458170878248</v>
      </c>
      <c r="G17" s="76">
        <f t="shared" si="1"/>
        <v>1925.4326757311019</v>
      </c>
      <c r="K17" s="103"/>
      <c r="L17" s="103"/>
      <c r="M17" s="106"/>
    </row>
    <row r="18" spans="1:13" x14ac:dyDescent="0.25">
      <c r="A18" s="87">
        <f t="shared" si="2"/>
        <v>44652</v>
      </c>
      <c r="B18" s="88">
        <f t="shared" si="3"/>
        <v>4</v>
      </c>
      <c r="C18" s="76">
        <f t="shared" si="4"/>
        <v>1925.4326757311019</v>
      </c>
      <c r="D18" s="89">
        <f t="shared" si="5"/>
        <v>5.2949398582605314</v>
      </c>
      <c r="E18" s="89">
        <f t="shared" si="6"/>
        <v>31.247518312617711</v>
      </c>
      <c r="F18" s="89">
        <f t="shared" si="7"/>
        <v>36.542458170878241</v>
      </c>
      <c r="G18" s="76">
        <f t="shared" si="1"/>
        <v>1894.1851574184841</v>
      </c>
      <c r="K18" s="103"/>
      <c r="L18" s="103"/>
      <c r="M18" s="106"/>
    </row>
    <row r="19" spans="1:13" x14ac:dyDescent="0.25">
      <c r="A19" s="87">
        <f t="shared" si="2"/>
        <v>44682</v>
      </c>
      <c r="B19" s="88">
        <f t="shared" si="3"/>
        <v>5</v>
      </c>
      <c r="C19" s="76">
        <f t="shared" si="4"/>
        <v>1894.1851574184841</v>
      </c>
      <c r="D19" s="89">
        <f t="shared" si="5"/>
        <v>5.2090091829008314</v>
      </c>
      <c r="E19" s="89">
        <f t="shared" si="6"/>
        <v>31.333448987977409</v>
      </c>
      <c r="F19" s="89">
        <f t="shared" si="7"/>
        <v>36.542458170878241</v>
      </c>
      <c r="G19" s="76">
        <f t="shared" si="1"/>
        <v>1862.8517084305067</v>
      </c>
      <c r="K19" s="103"/>
      <c r="L19" s="103"/>
      <c r="M19" s="106"/>
    </row>
    <row r="20" spans="1:13" x14ac:dyDescent="0.25">
      <c r="A20" s="87">
        <f t="shared" si="2"/>
        <v>44713</v>
      </c>
      <c r="B20" s="88">
        <f t="shared" si="3"/>
        <v>6</v>
      </c>
      <c r="C20" s="76">
        <f t="shared" si="4"/>
        <v>1862.8517084305067</v>
      </c>
      <c r="D20" s="89">
        <f t="shared" si="5"/>
        <v>5.1228421981838936</v>
      </c>
      <c r="E20" s="89">
        <f t="shared" si="6"/>
        <v>31.419615972694352</v>
      </c>
      <c r="F20" s="89">
        <f t="shared" si="7"/>
        <v>36.542458170878248</v>
      </c>
      <c r="G20" s="76">
        <f t="shared" si="1"/>
        <v>1831.4320924578124</v>
      </c>
      <c r="K20" s="103"/>
      <c r="L20" s="103"/>
      <c r="M20" s="106"/>
    </row>
    <row r="21" spans="1:13" x14ac:dyDescent="0.25">
      <c r="A21" s="87">
        <f t="shared" si="2"/>
        <v>44743</v>
      </c>
      <c r="B21" s="88">
        <f t="shared" si="3"/>
        <v>7</v>
      </c>
      <c r="C21" s="76">
        <f t="shared" si="4"/>
        <v>1831.4320924578124</v>
      </c>
      <c r="D21" s="89">
        <f t="shared" si="5"/>
        <v>5.0364382542589841</v>
      </c>
      <c r="E21" s="89">
        <f t="shared" si="6"/>
        <v>31.506019916619262</v>
      </c>
      <c r="F21" s="89">
        <f t="shared" si="7"/>
        <v>36.542458170878248</v>
      </c>
      <c r="G21" s="76">
        <f t="shared" si="1"/>
        <v>1799.9260725411932</v>
      </c>
      <c r="K21" s="103"/>
      <c r="L21" s="103"/>
      <c r="M21" s="106"/>
    </row>
    <row r="22" spans="1:13" x14ac:dyDescent="0.25">
      <c r="A22" s="87">
        <f t="shared" si="2"/>
        <v>44774</v>
      </c>
      <c r="B22" s="88">
        <f t="shared" si="3"/>
        <v>8</v>
      </c>
      <c r="C22" s="76">
        <f t="shared" si="4"/>
        <v>1799.9260725411932</v>
      </c>
      <c r="D22" s="89">
        <f t="shared" si="5"/>
        <v>4.9497966994882816</v>
      </c>
      <c r="E22" s="89">
        <f t="shared" si="6"/>
        <v>31.592661471389963</v>
      </c>
      <c r="F22" s="89">
        <f t="shared" si="7"/>
        <v>36.542458170878248</v>
      </c>
      <c r="G22" s="76">
        <f t="shared" si="1"/>
        <v>1768.3334110698033</v>
      </c>
      <c r="K22" s="103"/>
      <c r="L22" s="103"/>
      <c r="M22" s="106"/>
    </row>
    <row r="23" spans="1:13" x14ac:dyDescent="0.25">
      <c r="A23" s="87">
        <f t="shared" si="2"/>
        <v>44805</v>
      </c>
      <c r="B23" s="88">
        <f t="shared" si="3"/>
        <v>9</v>
      </c>
      <c r="C23" s="76">
        <f t="shared" si="4"/>
        <v>1768.3334110698033</v>
      </c>
      <c r="D23" s="89">
        <f t="shared" si="5"/>
        <v>4.8629168804419587</v>
      </c>
      <c r="E23" s="89">
        <f t="shared" si="6"/>
        <v>31.679541290436283</v>
      </c>
      <c r="F23" s="89">
        <f t="shared" si="7"/>
        <v>36.542458170878241</v>
      </c>
      <c r="G23" s="76">
        <f t="shared" si="1"/>
        <v>1736.6538697793671</v>
      </c>
      <c r="K23" s="103"/>
      <c r="L23" s="103"/>
      <c r="M23" s="106"/>
    </row>
    <row r="24" spans="1:13" x14ac:dyDescent="0.25">
      <c r="A24" s="87">
        <f t="shared" si="2"/>
        <v>44835</v>
      </c>
      <c r="B24" s="88">
        <f t="shared" si="3"/>
        <v>10</v>
      </c>
      <c r="C24" s="76">
        <f t="shared" si="4"/>
        <v>1736.6538697793671</v>
      </c>
      <c r="D24" s="89">
        <f t="shared" si="5"/>
        <v>4.7757981418932598</v>
      </c>
      <c r="E24" s="89">
        <f t="shared" si="6"/>
        <v>31.766660028984983</v>
      </c>
      <c r="F24" s="89">
        <f t="shared" si="7"/>
        <v>36.542458170878241</v>
      </c>
      <c r="G24" s="76">
        <f t="shared" si="1"/>
        <v>1704.8872097503822</v>
      </c>
      <c r="K24" s="103"/>
      <c r="L24" s="103"/>
      <c r="M24" s="106"/>
    </row>
    <row r="25" spans="1:13" x14ac:dyDescent="0.25">
      <c r="A25" s="87">
        <f t="shared" si="2"/>
        <v>44866</v>
      </c>
      <c r="B25" s="88">
        <f t="shared" si="3"/>
        <v>11</v>
      </c>
      <c r="C25" s="76">
        <f t="shared" si="4"/>
        <v>1704.8872097503822</v>
      </c>
      <c r="D25" s="89">
        <f t="shared" si="5"/>
        <v>4.6884398268135499</v>
      </c>
      <c r="E25" s="89">
        <f t="shared" si="6"/>
        <v>31.854018344064691</v>
      </c>
      <c r="F25" s="89">
        <f t="shared" si="7"/>
        <v>36.542458170878241</v>
      </c>
      <c r="G25" s="76">
        <f t="shared" si="1"/>
        <v>1673.0331914063174</v>
      </c>
    </row>
    <row r="26" spans="1:13" x14ac:dyDescent="0.25">
      <c r="A26" s="87">
        <f t="shared" si="2"/>
        <v>44896</v>
      </c>
      <c r="B26" s="88">
        <f t="shared" si="3"/>
        <v>12</v>
      </c>
      <c r="C26" s="76">
        <f t="shared" si="4"/>
        <v>1673.0331914063174</v>
      </c>
      <c r="D26" s="89">
        <f t="shared" si="5"/>
        <v>4.6008412763673725</v>
      </c>
      <c r="E26" s="89">
        <f t="shared" si="6"/>
        <v>31.941616894510872</v>
      </c>
      <c r="F26" s="89">
        <f t="shared" si="7"/>
        <v>36.542458170878248</v>
      </c>
      <c r="G26" s="76">
        <f t="shared" si="1"/>
        <v>1641.0915745118066</v>
      </c>
    </row>
    <row r="27" spans="1:13" x14ac:dyDescent="0.25">
      <c r="A27" s="87">
        <f t="shared" si="2"/>
        <v>44927</v>
      </c>
      <c r="B27" s="88">
        <f t="shared" si="3"/>
        <v>13</v>
      </c>
      <c r="C27" s="76">
        <f t="shared" si="4"/>
        <v>1641.0915745118066</v>
      </c>
      <c r="D27" s="89">
        <f t="shared" si="5"/>
        <v>4.5130018299074663</v>
      </c>
      <c r="E27" s="89">
        <f t="shared" si="6"/>
        <v>32.029456340970775</v>
      </c>
      <c r="F27" s="89">
        <f t="shared" si="7"/>
        <v>36.542458170878241</v>
      </c>
      <c r="G27" s="76">
        <f t="shared" si="1"/>
        <v>1609.0621181708359</v>
      </c>
    </row>
    <row r="28" spans="1:13" x14ac:dyDescent="0.25">
      <c r="A28" s="87">
        <f t="shared" si="2"/>
        <v>44958</v>
      </c>
      <c r="B28" s="88">
        <f t="shared" si="3"/>
        <v>14</v>
      </c>
      <c r="C28" s="76">
        <f t="shared" si="4"/>
        <v>1609.0621181708359</v>
      </c>
      <c r="D28" s="89">
        <f t="shared" si="5"/>
        <v>4.4249208249697984</v>
      </c>
      <c r="E28" s="89">
        <f t="shared" si="6"/>
        <v>32.117537345908445</v>
      </c>
      <c r="F28" s="89">
        <f t="shared" si="7"/>
        <v>36.542458170878241</v>
      </c>
      <c r="G28" s="76">
        <f t="shared" si="1"/>
        <v>1576.9445808249275</v>
      </c>
    </row>
    <row r="29" spans="1:13" x14ac:dyDescent="0.25">
      <c r="A29" s="87">
        <f t="shared" si="2"/>
        <v>44986</v>
      </c>
      <c r="B29" s="88">
        <f t="shared" si="3"/>
        <v>15</v>
      </c>
      <c r="C29" s="76">
        <f t="shared" si="4"/>
        <v>1576.9445808249275</v>
      </c>
      <c r="D29" s="89">
        <f t="shared" si="5"/>
        <v>4.3365975972685495</v>
      </c>
      <c r="E29" s="89">
        <f t="shared" si="6"/>
        <v>32.205860573609691</v>
      </c>
      <c r="F29" s="89">
        <f t="shared" si="7"/>
        <v>36.542458170878241</v>
      </c>
      <c r="G29" s="76">
        <f t="shared" si="1"/>
        <v>1544.7387202513178</v>
      </c>
    </row>
    <row r="30" spans="1:13" x14ac:dyDescent="0.25">
      <c r="A30" s="87">
        <f t="shared" si="2"/>
        <v>45017</v>
      </c>
      <c r="B30" s="88">
        <f t="shared" si="3"/>
        <v>16</v>
      </c>
      <c r="C30" s="76">
        <f t="shared" si="4"/>
        <v>1544.7387202513178</v>
      </c>
      <c r="D30" s="89">
        <f t="shared" si="5"/>
        <v>4.2480314806911235</v>
      </c>
      <c r="E30" s="89">
        <f t="shared" si="6"/>
        <v>32.294426690187123</v>
      </c>
      <c r="F30" s="89">
        <f t="shared" si="7"/>
        <v>36.542458170878248</v>
      </c>
      <c r="G30" s="76">
        <f t="shared" si="1"/>
        <v>1512.4442935611307</v>
      </c>
    </row>
    <row r="31" spans="1:13" x14ac:dyDescent="0.25">
      <c r="A31" s="87">
        <f t="shared" si="2"/>
        <v>45047</v>
      </c>
      <c r="B31" s="88">
        <f t="shared" si="3"/>
        <v>17</v>
      </c>
      <c r="C31" s="76">
        <f t="shared" si="4"/>
        <v>1512.4442935611307</v>
      </c>
      <c r="D31" s="89">
        <f t="shared" si="5"/>
        <v>4.1592218072931084</v>
      </c>
      <c r="E31" s="89">
        <f t="shared" si="6"/>
        <v>32.383236363585134</v>
      </c>
      <c r="F31" s="89">
        <f t="shared" si="7"/>
        <v>36.542458170878241</v>
      </c>
      <c r="G31" s="76">
        <f t="shared" si="1"/>
        <v>1480.0610571975456</v>
      </c>
    </row>
    <row r="32" spans="1:13" x14ac:dyDescent="0.25">
      <c r="A32" s="87">
        <f t="shared" si="2"/>
        <v>45078</v>
      </c>
      <c r="B32" s="88">
        <f t="shared" si="3"/>
        <v>18</v>
      </c>
      <c r="C32" s="76">
        <f t="shared" si="4"/>
        <v>1480.0610571975456</v>
      </c>
      <c r="D32" s="89">
        <f t="shared" si="5"/>
        <v>4.0701679072932491</v>
      </c>
      <c r="E32" s="89">
        <f t="shared" si="6"/>
        <v>32.472290263584995</v>
      </c>
      <c r="F32" s="89">
        <f t="shared" si="7"/>
        <v>36.542458170878241</v>
      </c>
      <c r="G32" s="76">
        <f t="shared" si="1"/>
        <v>1447.5887669339606</v>
      </c>
    </row>
    <row r="33" spans="1:7" x14ac:dyDescent="0.25">
      <c r="A33" s="87">
        <f t="shared" si="2"/>
        <v>45108</v>
      </c>
      <c r="B33" s="88">
        <f t="shared" si="3"/>
        <v>19</v>
      </c>
      <c r="C33" s="76">
        <f t="shared" si="4"/>
        <v>1447.5887669339606</v>
      </c>
      <c r="D33" s="89">
        <f t="shared" si="5"/>
        <v>3.9808691090683901</v>
      </c>
      <c r="E33" s="89">
        <f t="shared" si="6"/>
        <v>32.561589061809855</v>
      </c>
      <c r="F33" s="89">
        <f t="shared" si="7"/>
        <v>36.542458170878248</v>
      </c>
      <c r="G33" s="76">
        <f t="shared" si="1"/>
        <v>1415.0271778721508</v>
      </c>
    </row>
    <row r="34" spans="1:7" x14ac:dyDescent="0.25">
      <c r="A34" s="87">
        <f t="shared" si="2"/>
        <v>45139</v>
      </c>
      <c r="B34" s="88">
        <f t="shared" si="3"/>
        <v>20</v>
      </c>
      <c r="C34" s="76">
        <f t="shared" si="4"/>
        <v>1415.0271778721508</v>
      </c>
      <c r="D34" s="89">
        <f t="shared" si="5"/>
        <v>3.8913247391484131</v>
      </c>
      <c r="E34" s="89">
        <f t="shared" si="6"/>
        <v>32.651133431729832</v>
      </c>
      <c r="F34" s="89">
        <f t="shared" si="7"/>
        <v>36.542458170878248</v>
      </c>
      <c r="G34" s="76">
        <f t="shared" si="1"/>
        <v>1382.3760444404209</v>
      </c>
    </row>
    <row r="35" spans="1:7" x14ac:dyDescent="0.25">
      <c r="A35" s="87">
        <f t="shared" si="2"/>
        <v>45170</v>
      </c>
      <c r="B35" s="88">
        <f t="shared" si="3"/>
        <v>21</v>
      </c>
      <c r="C35" s="76">
        <f t="shared" si="4"/>
        <v>1382.3760444404209</v>
      </c>
      <c r="D35" s="89">
        <f t="shared" si="5"/>
        <v>3.8015341222111565</v>
      </c>
      <c r="E35" s="89">
        <f t="shared" si="6"/>
        <v>32.74092404866709</v>
      </c>
      <c r="F35" s="89">
        <f t="shared" si="7"/>
        <v>36.542458170878248</v>
      </c>
      <c r="G35" s="76">
        <f t="shared" si="1"/>
        <v>1349.6351203917538</v>
      </c>
    </row>
    <row r="36" spans="1:7" x14ac:dyDescent="0.25">
      <c r="A36" s="87">
        <f t="shared" si="2"/>
        <v>45200</v>
      </c>
      <c r="B36" s="88">
        <f t="shared" si="3"/>
        <v>22</v>
      </c>
      <c r="C36" s="76">
        <f t="shared" si="4"/>
        <v>1349.6351203917538</v>
      </c>
      <c r="D36" s="89">
        <f t="shared" si="5"/>
        <v>3.7114965810773222</v>
      </c>
      <c r="E36" s="89">
        <f t="shared" si="6"/>
        <v>32.830961589800921</v>
      </c>
      <c r="F36" s="89">
        <f t="shared" si="7"/>
        <v>36.542458170878241</v>
      </c>
      <c r="G36" s="76">
        <f t="shared" si="1"/>
        <v>1316.804158801953</v>
      </c>
    </row>
    <row r="37" spans="1:7" x14ac:dyDescent="0.25">
      <c r="A37" s="87">
        <f t="shared" si="2"/>
        <v>45231</v>
      </c>
      <c r="B37" s="88">
        <f t="shared" si="3"/>
        <v>23</v>
      </c>
      <c r="C37" s="76">
        <f t="shared" si="4"/>
        <v>1316.804158801953</v>
      </c>
      <c r="D37" s="89">
        <f t="shared" si="5"/>
        <v>3.6212114367053694</v>
      </c>
      <c r="E37" s="89">
        <f t="shared" si="6"/>
        <v>32.921246734172875</v>
      </c>
      <c r="F37" s="89">
        <f t="shared" si="7"/>
        <v>36.542458170878248</v>
      </c>
      <c r="G37" s="76">
        <f t="shared" si="1"/>
        <v>1283.8829120677801</v>
      </c>
    </row>
    <row r="38" spans="1:7" x14ac:dyDescent="0.25">
      <c r="A38" s="87">
        <f t="shared" si="2"/>
        <v>45261</v>
      </c>
      <c r="B38" s="88">
        <f t="shared" si="3"/>
        <v>24</v>
      </c>
      <c r="C38" s="76">
        <f t="shared" si="4"/>
        <v>1283.8829120677801</v>
      </c>
      <c r="D38" s="89">
        <f t="shared" si="5"/>
        <v>3.5306780081863938</v>
      </c>
      <c r="E38" s="89">
        <f t="shared" si="6"/>
        <v>33.011780162691849</v>
      </c>
      <c r="F38" s="89">
        <f t="shared" si="7"/>
        <v>36.542458170878241</v>
      </c>
      <c r="G38" s="76">
        <f t="shared" si="1"/>
        <v>1250.8711319050883</v>
      </c>
    </row>
    <row r="39" spans="1:7" x14ac:dyDescent="0.25">
      <c r="A39" s="87">
        <f t="shared" si="2"/>
        <v>45292</v>
      </c>
      <c r="B39" s="88">
        <f t="shared" si="3"/>
        <v>25</v>
      </c>
      <c r="C39" s="76">
        <f t="shared" si="4"/>
        <v>1250.8711319050883</v>
      </c>
      <c r="D39" s="89">
        <f t="shared" si="5"/>
        <v>3.4398956127389915</v>
      </c>
      <c r="E39" s="89">
        <f t="shared" si="6"/>
        <v>33.102562558139255</v>
      </c>
      <c r="F39" s="89">
        <f t="shared" si="7"/>
        <v>36.542458170878248</v>
      </c>
      <c r="G39" s="76">
        <f t="shared" si="1"/>
        <v>1217.7685693469491</v>
      </c>
    </row>
    <row r="40" spans="1:7" x14ac:dyDescent="0.25">
      <c r="A40" s="87">
        <f t="shared" si="2"/>
        <v>45323</v>
      </c>
      <c r="B40" s="88">
        <f t="shared" si="3"/>
        <v>26</v>
      </c>
      <c r="C40" s="76">
        <f t="shared" si="4"/>
        <v>1217.7685693469491</v>
      </c>
      <c r="D40" s="89">
        <f t="shared" si="5"/>
        <v>3.3488635657041086</v>
      </c>
      <c r="E40" s="89">
        <f t="shared" si="6"/>
        <v>33.193594605174134</v>
      </c>
      <c r="F40" s="89">
        <f t="shared" si="7"/>
        <v>36.542458170878241</v>
      </c>
      <c r="G40" s="76">
        <f t="shared" si="1"/>
        <v>1184.5749747417749</v>
      </c>
    </row>
    <row r="41" spans="1:7" x14ac:dyDescent="0.25">
      <c r="A41" s="87">
        <f t="shared" si="2"/>
        <v>45352</v>
      </c>
      <c r="B41" s="88">
        <f t="shared" si="3"/>
        <v>27</v>
      </c>
      <c r="C41" s="76">
        <f t="shared" si="4"/>
        <v>1184.5749747417749</v>
      </c>
      <c r="D41" s="89">
        <f t="shared" si="5"/>
        <v>3.2575811805398796</v>
      </c>
      <c r="E41" s="89">
        <f t="shared" si="6"/>
        <v>33.284876990338368</v>
      </c>
      <c r="F41" s="89">
        <f t="shared" si="7"/>
        <v>36.542458170878248</v>
      </c>
      <c r="G41" s="76">
        <f t="shared" si="1"/>
        <v>1151.2900977514366</v>
      </c>
    </row>
    <row r="42" spans="1:7" x14ac:dyDescent="0.25">
      <c r="A42" s="87">
        <f t="shared" si="2"/>
        <v>45383</v>
      </c>
      <c r="B42" s="88">
        <f t="shared" si="3"/>
        <v>28</v>
      </c>
      <c r="C42" s="76">
        <f t="shared" si="4"/>
        <v>1151.2900977514366</v>
      </c>
      <c r="D42" s="89">
        <f t="shared" si="5"/>
        <v>3.1660477688164486</v>
      </c>
      <c r="E42" s="89">
        <f t="shared" si="6"/>
        <v>33.376410402061794</v>
      </c>
      <c r="F42" s="89">
        <f t="shared" si="7"/>
        <v>36.542458170878241</v>
      </c>
      <c r="G42" s="76">
        <f t="shared" si="1"/>
        <v>1117.9136873493749</v>
      </c>
    </row>
    <row r="43" spans="1:7" x14ac:dyDescent="0.25">
      <c r="A43" s="87">
        <f t="shared" si="2"/>
        <v>45413</v>
      </c>
      <c r="B43" s="88">
        <f t="shared" si="3"/>
        <v>29</v>
      </c>
      <c r="C43" s="76">
        <f t="shared" si="4"/>
        <v>1117.9136873493749</v>
      </c>
      <c r="D43" s="89">
        <f t="shared" si="5"/>
        <v>3.0742626402107787</v>
      </c>
      <c r="E43" s="89">
        <f t="shared" si="6"/>
        <v>33.468195530667465</v>
      </c>
      <c r="F43" s="89">
        <f t="shared" si="7"/>
        <v>36.542458170878241</v>
      </c>
      <c r="G43" s="76">
        <f t="shared" si="1"/>
        <v>1084.4454918187073</v>
      </c>
    </row>
    <row r="44" spans="1:7" x14ac:dyDescent="0.25">
      <c r="A44" s="87">
        <f t="shared" si="2"/>
        <v>45444</v>
      </c>
      <c r="B44" s="88">
        <f t="shared" si="3"/>
        <v>30</v>
      </c>
      <c r="C44" s="76">
        <f t="shared" si="4"/>
        <v>1084.4454918187073</v>
      </c>
      <c r="D44" s="89">
        <f t="shared" si="5"/>
        <v>2.9822251025014435</v>
      </c>
      <c r="E44" s="89">
        <f t="shared" si="6"/>
        <v>33.560233068376796</v>
      </c>
      <c r="F44" s="89">
        <f t="shared" si="7"/>
        <v>36.542458170878241</v>
      </c>
      <c r="G44" s="76">
        <f t="shared" si="1"/>
        <v>1050.8852587503304</v>
      </c>
    </row>
    <row r="45" spans="1:7" x14ac:dyDescent="0.25">
      <c r="A45" s="87">
        <f t="shared" si="2"/>
        <v>45474</v>
      </c>
      <c r="B45" s="88">
        <f t="shared" si="3"/>
        <v>31</v>
      </c>
      <c r="C45" s="76">
        <f t="shared" si="4"/>
        <v>1050.8852587503304</v>
      </c>
      <c r="D45" s="89">
        <f t="shared" si="5"/>
        <v>2.8899344615634077</v>
      </c>
      <c r="E45" s="89">
        <f t="shared" si="6"/>
        <v>33.652523709314835</v>
      </c>
      <c r="F45" s="89">
        <f t="shared" si="7"/>
        <v>36.542458170878241</v>
      </c>
      <c r="G45" s="76">
        <f t="shared" si="1"/>
        <v>1017.2327350410155</v>
      </c>
    </row>
    <row r="46" spans="1:7" x14ac:dyDescent="0.25">
      <c r="A46" s="87">
        <f t="shared" si="2"/>
        <v>45505</v>
      </c>
      <c r="B46" s="88">
        <f t="shared" si="3"/>
        <v>32</v>
      </c>
      <c r="C46" s="76">
        <f t="shared" si="4"/>
        <v>1017.2327350410155</v>
      </c>
      <c r="D46" s="89">
        <f t="shared" si="5"/>
        <v>2.7973900213627916</v>
      </c>
      <c r="E46" s="89">
        <f t="shared" si="6"/>
        <v>33.745068149515454</v>
      </c>
      <c r="F46" s="89">
        <f t="shared" si="7"/>
        <v>36.542458170878248</v>
      </c>
      <c r="G46" s="76">
        <f t="shared" si="1"/>
        <v>983.48766689150011</v>
      </c>
    </row>
    <row r="47" spans="1:7" x14ac:dyDescent="0.25">
      <c r="A47" s="87">
        <f t="shared" si="2"/>
        <v>45536</v>
      </c>
      <c r="B47" s="88">
        <f t="shared" si="3"/>
        <v>33</v>
      </c>
      <c r="C47" s="76">
        <f t="shared" si="4"/>
        <v>983.48766689150011</v>
      </c>
      <c r="D47" s="89">
        <f t="shared" si="5"/>
        <v>2.7045910839516236</v>
      </c>
      <c r="E47" s="89">
        <f t="shared" si="6"/>
        <v>33.837867086926622</v>
      </c>
      <c r="F47" s="89">
        <f t="shared" si="7"/>
        <v>36.542458170878248</v>
      </c>
      <c r="G47" s="76">
        <f t="shared" si="1"/>
        <v>949.64979980457349</v>
      </c>
    </row>
    <row r="48" spans="1:7" x14ac:dyDescent="0.25">
      <c r="A48" s="87">
        <f t="shared" si="2"/>
        <v>45566</v>
      </c>
      <c r="B48" s="88">
        <f t="shared" si="3"/>
        <v>34</v>
      </c>
      <c r="C48" s="76">
        <f t="shared" si="4"/>
        <v>949.64979980457349</v>
      </c>
      <c r="D48" s="89">
        <f t="shared" si="5"/>
        <v>2.6115369494625753</v>
      </c>
      <c r="E48" s="89">
        <f t="shared" si="6"/>
        <v>33.930921221415666</v>
      </c>
      <c r="F48" s="89">
        <f t="shared" si="7"/>
        <v>36.542458170878241</v>
      </c>
      <c r="G48" s="76">
        <f t="shared" si="1"/>
        <v>915.71887858315779</v>
      </c>
    </row>
    <row r="49" spans="1:7" x14ac:dyDescent="0.25">
      <c r="A49" s="87">
        <f t="shared" si="2"/>
        <v>45597</v>
      </c>
      <c r="B49" s="88">
        <f t="shared" si="3"/>
        <v>35</v>
      </c>
      <c r="C49" s="76">
        <f t="shared" si="4"/>
        <v>915.71887858315779</v>
      </c>
      <c r="D49" s="89">
        <f t="shared" si="5"/>
        <v>2.5182269161036821</v>
      </c>
      <c r="E49" s="89">
        <f t="shared" si="6"/>
        <v>34.024231254774563</v>
      </c>
      <c r="F49" s="89">
        <f t="shared" si="7"/>
        <v>36.542458170878248</v>
      </c>
      <c r="G49" s="76">
        <f t="shared" si="1"/>
        <v>881.69464732838321</v>
      </c>
    </row>
    <row r="50" spans="1:7" x14ac:dyDescent="0.25">
      <c r="A50" s="87">
        <f t="shared" si="2"/>
        <v>45627</v>
      </c>
      <c r="B50" s="88">
        <f t="shared" si="3"/>
        <v>36</v>
      </c>
      <c r="C50" s="76">
        <f t="shared" si="4"/>
        <v>881.69464732838321</v>
      </c>
      <c r="D50" s="89">
        <f t="shared" si="5"/>
        <v>2.4246602801530521</v>
      </c>
      <c r="E50" s="89">
        <f t="shared" si="6"/>
        <v>34.117797890725193</v>
      </c>
      <c r="F50" s="89">
        <f t="shared" si="7"/>
        <v>36.542458170878248</v>
      </c>
      <c r="G50" s="76">
        <f t="shared" si="1"/>
        <v>847.57684943765798</v>
      </c>
    </row>
    <row r="51" spans="1:7" x14ac:dyDescent="0.25">
      <c r="A51" s="87">
        <f t="shared" si="2"/>
        <v>45658</v>
      </c>
      <c r="B51" s="88">
        <f t="shared" si="3"/>
        <v>37</v>
      </c>
      <c r="C51" s="76">
        <f t="shared" si="4"/>
        <v>847.57684943765798</v>
      </c>
      <c r="D51" s="89">
        <f t="shared" si="5"/>
        <v>2.330836335953558</v>
      </c>
      <c r="E51" s="89">
        <f t="shared" si="6"/>
        <v>34.211621834924685</v>
      </c>
      <c r="F51" s="89">
        <f t="shared" si="7"/>
        <v>36.542458170878241</v>
      </c>
      <c r="G51" s="76">
        <f t="shared" si="1"/>
        <v>813.36522760273328</v>
      </c>
    </row>
    <row r="52" spans="1:7" x14ac:dyDescent="0.25">
      <c r="A52" s="87">
        <f t="shared" si="2"/>
        <v>45689</v>
      </c>
      <c r="B52" s="88">
        <f t="shared" si="3"/>
        <v>38</v>
      </c>
      <c r="C52" s="76">
        <f t="shared" si="4"/>
        <v>813.36522760273328</v>
      </c>
      <c r="D52" s="89">
        <f t="shared" si="5"/>
        <v>2.2367543759075157</v>
      </c>
      <c r="E52" s="89">
        <f t="shared" si="6"/>
        <v>34.305703794970732</v>
      </c>
      <c r="F52" s="89">
        <f t="shared" si="7"/>
        <v>36.542458170878248</v>
      </c>
      <c r="G52" s="76">
        <f t="shared" si="1"/>
        <v>779.0595238077625</v>
      </c>
    </row>
    <row r="53" spans="1:7" x14ac:dyDescent="0.25">
      <c r="A53" s="87">
        <f t="shared" si="2"/>
        <v>45717</v>
      </c>
      <c r="B53" s="88">
        <f t="shared" si="3"/>
        <v>39</v>
      </c>
      <c r="C53" s="76">
        <f t="shared" si="4"/>
        <v>779.0595238077625</v>
      </c>
      <c r="D53" s="89">
        <f t="shared" si="5"/>
        <v>2.1424136904713453</v>
      </c>
      <c r="E53" s="89">
        <f t="shared" si="6"/>
        <v>34.400044480406898</v>
      </c>
      <c r="F53" s="89">
        <f t="shared" si="7"/>
        <v>36.542458170878241</v>
      </c>
      <c r="G53" s="76">
        <f t="shared" si="1"/>
        <v>744.6594793273556</v>
      </c>
    </row>
    <row r="54" spans="1:7" x14ac:dyDescent="0.25">
      <c r="A54" s="87">
        <f t="shared" si="2"/>
        <v>45748</v>
      </c>
      <c r="B54" s="88">
        <f t="shared" si="3"/>
        <v>40</v>
      </c>
      <c r="C54" s="76">
        <f t="shared" si="4"/>
        <v>744.6594793273556</v>
      </c>
      <c r="D54" s="89">
        <f t="shared" si="5"/>
        <v>2.0478135681502265</v>
      </c>
      <c r="E54" s="89">
        <f t="shared" si="6"/>
        <v>34.494644602728023</v>
      </c>
      <c r="F54" s="89">
        <f t="shared" si="7"/>
        <v>36.542458170878248</v>
      </c>
      <c r="G54" s="76">
        <f t="shared" si="1"/>
        <v>710.16483472462755</v>
      </c>
    </row>
    <row r="55" spans="1:7" x14ac:dyDescent="0.25">
      <c r="A55" s="87">
        <f t="shared" si="2"/>
        <v>45778</v>
      </c>
      <c r="B55" s="88">
        <f t="shared" si="3"/>
        <v>41</v>
      </c>
      <c r="C55" s="76">
        <f t="shared" si="4"/>
        <v>710.16483472462755</v>
      </c>
      <c r="D55" s="89">
        <f t="shared" si="5"/>
        <v>1.9529532954927247</v>
      </c>
      <c r="E55" s="89">
        <f t="shared" si="6"/>
        <v>34.589504875385522</v>
      </c>
      <c r="F55" s="89">
        <f t="shared" si="7"/>
        <v>36.542458170878248</v>
      </c>
      <c r="G55" s="76">
        <f t="shared" si="1"/>
        <v>675.57532984924205</v>
      </c>
    </row>
    <row r="56" spans="1:7" x14ac:dyDescent="0.25">
      <c r="A56" s="87">
        <f t="shared" si="2"/>
        <v>45809</v>
      </c>
      <c r="B56" s="88">
        <f t="shared" si="3"/>
        <v>42</v>
      </c>
      <c r="C56" s="76">
        <f t="shared" si="4"/>
        <v>675.57532984924205</v>
      </c>
      <c r="D56" s="89">
        <f t="shared" si="5"/>
        <v>1.8578321570854146</v>
      </c>
      <c r="E56" s="89">
        <f t="shared" si="6"/>
        <v>34.68462601379283</v>
      </c>
      <c r="F56" s="89">
        <f t="shared" si="7"/>
        <v>36.542458170878241</v>
      </c>
      <c r="G56" s="76">
        <f t="shared" si="1"/>
        <v>640.89070383544924</v>
      </c>
    </row>
    <row r="57" spans="1:7" x14ac:dyDescent="0.25">
      <c r="A57" s="87">
        <f t="shared" si="2"/>
        <v>45839</v>
      </c>
      <c r="B57" s="88">
        <f t="shared" si="3"/>
        <v>43</v>
      </c>
      <c r="C57" s="76">
        <f t="shared" si="4"/>
        <v>640.89070383544924</v>
      </c>
      <c r="D57" s="89">
        <f t="shared" si="5"/>
        <v>1.762449435547484</v>
      </c>
      <c r="E57" s="89">
        <f t="shared" si="6"/>
        <v>34.78000873533076</v>
      </c>
      <c r="F57" s="89">
        <f t="shared" si="7"/>
        <v>36.542458170878241</v>
      </c>
      <c r="G57" s="76">
        <f t="shared" si="1"/>
        <v>606.11069510011851</v>
      </c>
    </row>
    <row r="58" spans="1:7" x14ac:dyDescent="0.25">
      <c r="A58" s="87">
        <f t="shared" si="2"/>
        <v>45870</v>
      </c>
      <c r="B58" s="88">
        <f t="shared" si="3"/>
        <v>44</v>
      </c>
      <c r="C58" s="76">
        <f t="shared" si="4"/>
        <v>606.11069510011851</v>
      </c>
      <c r="D58" s="89">
        <f t="shared" si="5"/>
        <v>1.6668044115253244</v>
      </c>
      <c r="E58" s="89">
        <f t="shared" si="6"/>
        <v>34.875653759352922</v>
      </c>
      <c r="F58" s="89">
        <f t="shared" si="7"/>
        <v>36.542458170878248</v>
      </c>
      <c r="G58" s="76">
        <f t="shared" si="1"/>
        <v>571.23504134076563</v>
      </c>
    </row>
    <row r="59" spans="1:7" x14ac:dyDescent="0.25">
      <c r="A59" s="87">
        <f t="shared" si="2"/>
        <v>45901</v>
      </c>
      <c r="B59" s="88">
        <f t="shared" si="3"/>
        <v>45</v>
      </c>
      <c r="C59" s="76">
        <f t="shared" si="4"/>
        <v>571.23504134076563</v>
      </c>
      <c r="D59" s="89">
        <f t="shared" si="5"/>
        <v>1.5708963636871038</v>
      </c>
      <c r="E59" s="89">
        <f t="shared" si="6"/>
        <v>34.971561807191144</v>
      </c>
      <c r="F59" s="89">
        <f t="shared" si="7"/>
        <v>36.542458170878248</v>
      </c>
      <c r="G59" s="76">
        <f t="shared" si="1"/>
        <v>536.26347953357447</v>
      </c>
    </row>
    <row r="60" spans="1:7" x14ac:dyDescent="0.25">
      <c r="A60" s="87">
        <f t="shared" si="2"/>
        <v>45931</v>
      </c>
      <c r="B60" s="88">
        <f t="shared" si="3"/>
        <v>46</v>
      </c>
      <c r="C60" s="76">
        <f t="shared" si="4"/>
        <v>536.26347953357447</v>
      </c>
      <c r="D60" s="89">
        <f t="shared" si="5"/>
        <v>1.4747245687173283</v>
      </c>
      <c r="E60" s="89">
        <f t="shared" si="6"/>
        <v>35.067733602160914</v>
      </c>
      <c r="F60" s="89">
        <f t="shared" si="7"/>
        <v>36.542458170878241</v>
      </c>
      <c r="G60" s="76">
        <f t="shared" si="1"/>
        <v>501.19574593141357</v>
      </c>
    </row>
    <row r="61" spans="1:7" x14ac:dyDescent="0.25">
      <c r="A61" s="87">
        <f t="shared" si="2"/>
        <v>45962</v>
      </c>
      <c r="B61" s="88">
        <f t="shared" si="3"/>
        <v>47</v>
      </c>
      <c r="C61" s="76">
        <f t="shared" si="4"/>
        <v>501.19574593141357</v>
      </c>
      <c r="D61" s="89">
        <f t="shared" si="5"/>
        <v>1.3782883013113858</v>
      </c>
      <c r="E61" s="89">
        <f t="shared" si="6"/>
        <v>35.164169869566862</v>
      </c>
      <c r="F61" s="89">
        <f t="shared" si="7"/>
        <v>36.542458170878248</v>
      </c>
      <c r="G61" s="76">
        <f t="shared" si="1"/>
        <v>466.03157606184669</v>
      </c>
    </row>
    <row r="62" spans="1:7" x14ac:dyDescent="0.25">
      <c r="A62" s="87">
        <f t="shared" si="2"/>
        <v>45992</v>
      </c>
      <c r="B62" s="88">
        <f t="shared" si="3"/>
        <v>48</v>
      </c>
      <c r="C62" s="76">
        <f t="shared" si="4"/>
        <v>466.03157606184669</v>
      </c>
      <c r="D62" s="89">
        <f t="shared" si="5"/>
        <v>1.2815868341700769</v>
      </c>
      <c r="E62" s="89">
        <f t="shared" si="6"/>
        <v>35.260871336708171</v>
      </c>
      <c r="F62" s="89">
        <f t="shared" si="7"/>
        <v>36.542458170878248</v>
      </c>
      <c r="G62" s="76">
        <f t="shared" si="1"/>
        <v>430.7707047251385</v>
      </c>
    </row>
    <row r="63" spans="1:7" x14ac:dyDescent="0.25">
      <c r="A63" s="87">
        <f t="shared" si="2"/>
        <v>46023</v>
      </c>
      <c r="B63" s="88">
        <f t="shared" si="3"/>
        <v>49</v>
      </c>
      <c r="C63" s="76">
        <f t="shared" si="4"/>
        <v>430.7707047251385</v>
      </c>
      <c r="D63" s="89">
        <f t="shared" si="5"/>
        <v>1.1846194379941295</v>
      </c>
      <c r="E63" s="89">
        <f t="shared" si="6"/>
        <v>35.357838732884112</v>
      </c>
      <c r="F63" s="89">
        <f t="shared" si="7"/>
        <v>36.542458170878241</v>
      </c>
      <c r="G63" s="76">
        <f t="shared" si="1"/>
        <v>395.41286599225441</v>
      </c>
    </row>
    <row r="64" spans="1:7" x14ac:dyDescent="0.25">
      <c r="A64" s="87">
        <f t="shared" si="2"/>
        <v>46054</v>
      </c>
      <c r="B64" s="88">
        <f t="shared" si="3"/>
        <v>50</v>
      </c>
      <c r="C64" s="76">
        <f t="shared" si="4"/>
        <v>395.41286599225441</v>
      </c>
      <c r="D64" s="89">
        <f t="shared" si="5"/>
        <v>1.0873853814786982</v>
      </c>
      <c r="E64" s="89">
        <f t="shared" si="6"/>
        <v>35.455072789399544</v>
      </c>
      <c r="F64" s="89">
        <f t="shared" si="7"/>
        <v>36.542458170878241</v>
      </c>
      <c r="G64" s="76">
        <f t="shared" si="1"/>
        <v>359.95779320285487</v>
      </c>
    </row>
    <row r="65" spans="1:7" x14ac:dyDescent="0.25">
      <c r="A65" s="87">
        <f t="shared" si="2"/>
        <v>46082</v>
      </c>
      <c r="B65" s="88">
        <f t="shared" si="3"/>
        <v>51</v>
      </c>
      <c r="C65" s="76">
        <f t="shared" si="4"/>
        <v>359.95779320285487</v>
      </c>
      <c r="D65" s="89">
        <f t="shared" si="5"/>
        <v>0.98988393130784924</v>
      </c>
      <c r="E65" s="89">
        <f t="shared" si="6"/>
        <v>35.55257423957039</v>
      </c>
      <c r="F65" s="89">
        <f t="shared" si="7"/>
        <v>36.542458170878241</v>
      </c>
      <c r="G65" s="76">
        <f t="shared" si="1"/>
        <v>324.40521896328448</v>
      </c>
    </row>
    <row r="66" spans="1:7" x14ac:dyDescent="0.25">
      <c r="A66" s="87">
        <f t="shared" si="2"/>
        <v>46113</v>
      </c>
      <c r="B66" s="88">
        <f t="shared" si="3"/>
        <v>52</v>
      </c>
      <c r="C66" s="76">
        <f t="shared" si="4"/>
        <v>324.40521896328448</v>
      </c>
      <c r="D66" s="89">
        <f t="shared" si="5"/>
        <v>0.89211435214903068</v>
      </c>
      <c r="E66" s="89">
        <f t="shared" si="6"/>
        <v>35.650343818729212</v>
      </c>
      <c r="F66" s="89">
        <f t="shared" si="7"/>
        <v>36.542458170878241</v>
      </c>
      <c r="G66" s="76">
        <f t="shared" si="1"/>
        <v>288.75487514455529</v>
      </c>
    </row>
    <row r="67" spans="1:7" x14ac:dyDescent="0.25">
      <c r="A67" s="87">
        <f t="shared" si="2"/>
        <v>46143</v>
      </c>
      <c r="B67" s="88">
        <f t="shared" si="3"/>
        <v>53</v>
      </c>
      <c r="C67" s="76">
        <f t="shared" si="4"/>
        <v>288.75487514455529</v>
      </c>
      <c r="D67" s="89">
        <f t="shared" si="5"/>
        <v>0.79407590664752525</v>
      </c>
      <c r="E67" s="89">
        <f t="shared" si="6"/>
        <v>35.748382264230713</v>
      </c>
      <c r="F67" s="89">
        <f t="shared" si="7"/>
        <v>36.542458170878241</v>
      </c>
      <c r="G67" s="76">
        <f t="shared" si="1"/>
        <v>253.00649288032457</v>
      </c>
    </row>
    <row r="68" spans="1:7" x14ac:dyDescent="0.25">
      <c r="A68" s="87">
        <f t="shared" si="2"/>
        <v>46174</v>
      </c>
      <c r="B68" s="88">
        <f t="shared" si="3"/>
        <v>54</v>
      </c>
      <c r="C68" s="76">
        <f t="shared" si="4"/>
        <v>253.00649288032457</v>
      </c>
      <c r="D68" s="89">
        <f t="shared" si="5"/>
        <v>0.69576785542089092</v>
      </c>
      <c r="E68" s="89">
        <f t="shared" si="6"/>
        <v>35.846690315457352</v>
      </c>
      <c r="F68" s="89">
        <f t="shared" si="7"/>
        <v>36.542458170878241</v>
      </c>
      <c r="G68" s="76">
        <f t="shared" si="1"/>
        <v>217.15980256486722</v>
      </c>
    </row>
    <row r="69" spans="1:7" x14ac:dyDescent="0.25">
      <c r="A69" s="87">
        <f t="shared" si="2"/>
        <v>46204</v>
      </c>
      <c r="B69" s="88">
        <f t="shared" si="3"/>
        <v>55</v>
      </c>
      <c r="C69" s="76">
        <f t="shared" si="4"/>
        <v>217.15980256486722</v>
      </c>
      <c r="D69" s="89">
        <f t="shared" si="5"/>
        <v>0.59718945705338311</v>
      </c>
      <c r="E69" s="89">
        <f t="shared" si="6"/>
        <v>35.945268713824866</v>
      </c>
      <c r="F69" s="89">
        <f t="shared" si="7"/>
        <v>36.542458170878248</v>
      </c>
      <c r="G69" s="76">
        <f t="shared" si="1"/>
        <v>181.21453385104235</v>
      </c>
    </row>
    <row r="70" spans="1:7" x14ac:dyDescent="0.25">
      <c r="A70" s="87">
        <f t="shared" si="2"/>
        <v>46235</v>
      </c>
      <c r="B70" s="88">
        <f t="shared" si="3"/>
        <v>56</v>
      </c>
      <c r="C70" s="76">
        <f t="shared" si="4"/>
        <v>181.21453385104235</v>
      </c>
      <c r="D70" s="89">
        <f t="shared" si="5"/>
        <v>0.49833996809036468</v>
      </c>
      <c r="E70" s="89">
        <f t="shared" si="6"/>
        <v>36.044118202787878</v>
      </c>
      <c r="F70" s="89">
        <f t="shared" si="7"/>
        <v>36.542458170878241</v>
      </c>
      <c r="G70" s="76">
        <f t="shared" si="1"/>
        <v>145.17041564825448</v>
      </c>
    </row>
    <row r="71" spans="1:7" x14ac:dyDescent="0.25">
      <c r="A71" s="87">
        <f t="shared" si="2"/>
        <v>46266</v>
      </c>
      <c r="B71" s="88">
        <f t="shared" si="3"/>
        <v>57</v>
      </c>
      <c r="C71" s="76">
        <f t="shared" si="4"/>
        <v>145.17041564825448</v>
      </c>
      <c r="D71" s="89">
        <f t="shared" si="5"/>
        <v>0.399218643032698</v>
      </c>
      <c r="E71" s="89">
        <f t="shared" si="6"/>
        <v>36.143239527845545</v>
      </c>
      <c r="F71" s="89">
        <f t="shared" si="7"/>
        <v>36.542458170878241</v>
      </c>
      <c r="G71" s="76">
        <f t="shared" si="1"/>
        <v>109.02717612040894</v>
      </c>
    </row>
    <row r="72" spans="1:7" x14ac:dyDescent="0.25">
      <c r="A72" s="87">
        <f t="shared" si="2"/>
        <v>46296</v>
      </c>
      <c r="B72" s="88">
        <f t="shared" si="3"/>
        <v>58</v>
      </c>
      <c r="C72" s="76">
        <f t="shared" si="4"/>
        <v>109.02717612040894</v>
      </c>
      <c r="D72" s="89">
        <f t="shared" si="5"/>
        <v>0.29982473433112272</v>
      </c>
      <c r="E72" s="89">
        <f t="shared" si="6"/>
        <v>36.242633436547116</v>
      </c>
      <c r="F72" s="89">
        <f t="shared" si="7"/>
        <v>36.542458170878241</v>
      </c>
      <c r="G72" s="76">
        <f t="shared" si="1"/>
        <v>72.784542683861815</v>
      </c>
    </row>
    <row r="73" spans="1:7" x14ac:dyDescent="0.25">
      <c r="A73" s="87">
        <f t="shared" si="2"/>
        <v>46327</v>
      </c>
      <c r="B73" s="88">
        <f t="shared" si="3"/>
        <v>59</v>
      </c>
      <c r="C73" s="76">
        <f t="shared" si="4"/>
        <v>72.784542683861815</v>
      </c>
      <c r="D73" s="89">
        <f t="shared" si="5"/>
        <v>0.20015749238061814</v>
      </c>
      <c r="E73" s="89">
        <f t="shared" si="6"/>
        <v>36.342300678497629</v>
      </c>
      <c r="F73" s="89">
        <f t="shared" si="7"/>
        <v>36.542458170878248</v>
      </c>
      <c r="G73" s="76">
        <f t="shared" si="1"/>
        <v>36.442242005364186</v>
      </c>
    </row>
    <row r="74" spans="1:7" x14ac:dyDescent="0.25">
      <c r="A74" s="87">
        <f t="shared" si="2"/>
        <v>46357</v>
      </c>
      <c r="B74" s="88">
        <f t="shared" si="3"/>
        <v>60</v>
      </c>
      <c r="C74" s="76">
        <f t="shared" si="4"/>
        <v>36.442242005364186</v>
      </c>
      <c r="D74" s="89">
        <f t="shared" si="5"/>
        <v>0.10021616551474963</v>
      </c>
      <c r="E74" s="89">
        <f t="shared" si="6"/>
        <v>36.442242005363497</v>
      </c>
      <c r="F74" s="89">
        <f t="shared" si="7"/>
        <v>36.542458170878248</v>
      </c>
      <c r="G74" s="76">
        <f t="shared" si="1"/>
        <v>6.8922645368729718E-13</v>
      </c>
    </row>
    <row r="75" spans="1:7" x14ac:dyDescent="0.25">
      <c r="A75" s="87"/>
      <c r="B75" s="88"/>
      <c r="C75" s="76"/>
      <c r="D75" s="89"/>
      <c r="E75" s="89"/>
      <c r="F75" s="89"/>
      <c r="G75" s="76"/>
    </row>
    <row r="76" spans="1:7" x14ac:dyDescent="0.25">
      <c r="A76" s="87"/>
      <c r="B76" s="88"/>
      <c r="C76" s="76"/>
      <c r="D76" s="89"/>
      <c r="E76" s="89"/>
      <c r="F76" s="89"/>
      <c r="G76" s="76"/>
    </row>
    <row r="77" spans="1:7" x14ac:dyDescent="0.25">
      <c r="A77" s="87"/>
      <c r="B77" s="88"/>
      <c r="C77" s="76"/>
      <c r="D77" s="89"/>
      <c r="E77" s="89"/>
      <c r="F77" s="89"/>
      <c r="G77" s="76"/>
    </row>
    <row r="78" spans="1:7" x14ac:dyDescent="0.25">
      <c r="A78" s="87"/>
      <c r="B78" s="88"/>
      <c r="C78" s="76"/>
      <c r="D78" s="89"/>
      <c r="E78" s="89"/>
      <c r="F78" s="89"/>
      <c r="G78" s="76"/>
    </row>
    <row r="79" spans="1:7" x14ac:dyDescent="0.25">
      <c r="A79" s="87"/>
      <c r="B79" s="88"/>
      <c r="C79" s="76"/>
      <c r="D79" s="89"/>
      <c r="E79" s="89"/>
      <c r="F79" s="89"/>
      <c r="G79" s="76"/>
    </row>
    <row r="80" spans="1:7" x14ac:dyDescent="0.25">
      <c r="A80" s="87"/>
      <c r="B80" s="88"/>
      <c r="C80" s="76"/>
      <c r="D80" s="89"/>
      <c r="E80" s="89"/>
      <c r="F80" s="89"/>
      <c r="G80" s="76"/>
    </row>
    <row r="81" spans="1:7" x14ac:dyDescent="0.25">
      <c r="A81" s="87"/>
      <c r="B81" s="88"/>
      <c r="C81" s="76"/>
      <c r="D81" s="89"/>
      <c r="E81" s="89"/>
      <c r="F81" s="89"/>
      <c r="G81" s="76"/>
    </row>
    <row r="82" spans="1:7" x14ac:dyDescent="0.25">
      <c r="A82" s="87"/>
      <c r="B82" s="88"/>
      <c r="C82" s="76"/>
      <c r="D82" s="89"/>
      <c r="E82" s="89"/>
      <c r="F82" s="89"/>
      <c r="G82" s="76"/>
    </row>
    <row r="83" spans="1:7" x14ac:dyDescent="0.25">
      <c r="A83" s="87"/>
      <c r="B83" s="88"/>
      <c r="C83" s="76"/>
      <c r="D83" s="89"/>
      <c r="E83" s="89"/>
      <c r="F83" s="89"/>
      <c r="G83" s="76"/>
    </row>
    <row r="84" spans="1:7" x14ac:dyDescent="0.25">
      <c r="A84" s="87"/>
      <c r="B84" s="88"/>
      <c r="C84" s="76"/>
      <c r="D84" s="89"/>
      <c r="E84" s="89"/>
      <c r="F84" s="89"/>
      <c r="G84" s="76"/>
    </row>
    <row r="85" spans="1:7" x14ac:dyDescent="0.25">
      <c r="A85" s="87"/>
      <c r="B85" s="88"/>
      <c r="C85" s="76"/>
      <c r="D85" s="89"/>
      <c r="E85" s="89"/>
      <c r="F85" s="89"/>
      <c r="G85" s="76"/>
    </row>
    <row r="86" spans="1:7" x14ac:dyDescent="0.25">
      <c r="A86" s="87"/>
      <c r="B86" s="88"/>
      <c r="C86" s="76"/>
      <c r="D86" s="89"/>
      <c r="E86" s="89"/>
      <c r="F86" s="89"/>
      <c r="G86" s="76"/>
    </row>
    <row r="87" spans="1:7" x14ac:dyDescent="0.25">
      <c r="A87" s="87"/>
      <c r="B87" s="88"/>
      <c r="C87" s="76"/>
      <c r="D87" s="89"/>
      <c r="E87" s="89"/>
      <c r="F87" s="89"/>
      <c r="G87" s="76"/>
    </row>
    <row r="88" spans="1:7" x14ac:dyDescent="0.25">
      <c r="A88" s="87"/>
      <c r="B88" s="88"/>
      <c r="C88" s="76"/>
      <c r="D88" s="89"/>
      <c r="E88" s="89"/>
      <c r="F88" s="89"/>
      <c r="G88" s="76"/>
    </row>
    <row r="89" spans="1:7" x14ac:dyDescent="0.25">
      <c r="A89" s="87"/>
      <c r="B89" s="88"/>
      <c r="C89" s="76"/>
      <c r="D89" s="89"/>
      <c r="E89" s="89"/>
      <c r="F89" s="89"/>
      <c r="G89" s="76"/>
    </row>
    <row r="90" spans="1:7" x14ac:dyDescent="0.25">
      <c r="A90" s="87"/>
      <c r="B90" s="88"/>
      <c r="C90" s="76"/>
      <c r="D90" s="89"/>
      <c r="E90" s="89"/>
      <c r="F90" s="89"/>
      <c r="G90" s="76"/>
    </row>
    <row r="91" spans="1:7" x14ac:dyDescent="0.25">
      <c r="A91" s="87"/>
      <c r="B91" s="88"/>
      <c r="C91" s="76"/>
      <c r="D91" s="89"/>
      <c r="E91" s="89"/>
      <c r="F91" s="89"/>
      <c r="G91" s="76"/>
    </row>
    <row r="92" spans="1:7" x14ac:dyDescent="0.25">
      <c r="A92" s="87"/>
      <c r="B92" s="88"/>
      <c r="C92" s="76"/>
      <c r="D92" s="89"/>
      <c r="E92" s="89"/>
      <c r="F92" s="89"/>
      <c r="G92" s="76"/>
    </row>
    <row r="93" spans="1:7" x14ac:dyDescent="0.25">
      <c r="A93" s="87"/>
      <c r="B93" s="88"/>
      <c r="C93" s="76"/>
      <c r="D93" s="89"/>
      <c r="E93" s="89"/>
      <c r="F93" s="89"/>
      <c r="G93" s="76"/>
    </row>
    <row r="94" spans="1:7" x14ac:dyDescent="0.25">
      <c r="A94" s="87"/>
      <c r="B94" s="88"/>
      <c r="C94" s="76"/>
      <c r="D94" s="89"/>
      <c r="E94" s="89"/>
      <c r="F94" s="89"/>
      <c r="G94" s="76"/>
    </row>
    <row r="95" spans="1:7" x14ac:dyDescent="0.25">
      <c r="A95" s="87"/>
      <c r="B95" s="88"/>
      <c r="C95" s="76"/>
      <c r="D95" s="89"/>
      <c r="E95" s="89"/>
      <c r="F95" s="89"/>
      <c r="G95" s="76"/>
    </row>
    <row r="96" spans="1:7" x14ac:dyDescent="0.25">
      <c r="A96" s="87"/>
      <c r="B96" s="88"/>
      <c r="C96" s="76"/>
      <c r="D96" s="89"/>
      <c r="E96" s="89"/>
      <c r="F96" s="89"/>
      <c r="G96" s="76"/>
    </row>
    <row r="97" spans="1:7" x14ac:dyDescent="0.25">
      <c r="A97" s="87"/>
      <c r="B97" s="88"/>
      <c r="C97" s="76"/>
      <c r="D97" s="89"/>
      <c r="E97" s="89"/>
      <c r="F97" s="89"/>
      <c r="G97" s="76"/>
    </row>
    <row r="98" spans="1:7" x14ac:dyDescent="0.25">
      <c r="A98" s="87"/>
      <c r="B98" s="88"/>
      <c r="C98" s="76"/>
      <c r="D98" s="89"/>
      <c r="E98" s="89"/>
      <c r="F98" s="89"/>
      <c r="G98" s="76"/>
    </row>
    <row r="99" spans="1:7" x14ac:dyDescent="0.25">
      <c r="A99" s="87"/>
      <c r="B99" s="88"/>
      <c r="C99" s="76"/>
      <c r="D99" s="89"/>
      <c r="E99" s="89"/>
      <c r="F99" s="89"/>
      <c r="G99" s="76"/>
    </row>
    <row r="100" spans="1:7" x14ac:dyDescent="0.25">
      <c r="A100" s="87"/>
      <c r="B100" s="88"/>
      <c r="C100" s="76"/>
      <c r="D100" s="89"/>
      <c r="E100" s="89"/>
      <c r="F100" s="89"/>
      <c r="G100" s="76"/>
    </row>
    <row r="101" spans="1:7" x14ac:dyDescent="0.25">
      <c r="A101" s="87"/>
      <c r="B101" s="88"/>
      <c r="C101" s="76"/>
      <c r="D101" s="89"/>
      <c r="E101" s="89"/>
      <c r="F101" s="89"/>
      <c r="G101" s="76"/>
    </row>
    <row r="102" spans="1:7" x14ac:dyDescent="0.25">
      <c r="A102" s="87"/>
      <c r="B102" s="88"/>
      <c r="C102" s="76"/>
      <c r="D102" s="89"/>
      <c r="E102" s="89"/>
      <c r="F102" s="89"/>
      <c r="G102" s="76"/>
    </row>
    <row r="103" spans="1:7" x14ac:dyDescent="0.25">
      <c r="A103" s="87"/>
      <c r="B103" s="88"/>
      <c r="C103" s="76"/>
      <c r="D103" s="89"/>
      <c r="E103" s="89"/>
      <c r="F103" s="89"/>
      <c r="G103" s="76"/>
    </row>
    <row r="104" spans="1:7" x14ac:dyDescent="0.25">
      <c r="A104" s="87"/>
      <c r="B104" s="88"/>
      <c r="C104" s="76"/>
      <c r="D104" s="89"/>
      <c r="E104" s="89"/>
      <c r="F104" s="89"/>
      <c r="G104" s="76"/>
    </row>
    <row r="105" spans="1:7" x14ac:dyDescent="0.25">
      <c r="A105" s="87"/>
      <c r="B105" s="88"/>
      <c r="C105" s="76"/>
      <c r="D105" s="89"/>
      <c r="E105" s="89"/>
      <c r="F105" s="89"/>
      <c r="G105" s="76"/>
    </row>
    <row r="106" spans="1:7" x14ac:dyDescent="0.25">
      <c r="A106" s="87"/>
      <c r="B106" s="88"/>
      <c r="C106" s="76"/>
      <c r="D106" s="89"/>
      <c r="E106" s="89"/>
      <c r="F106" s="89"/>
      <c r="G106" s="76"/>
    </row>
    <row r="107" spans="1:7" x14ac:dyDescent="0.25">
      <c r="A107" s="87"/>
      <c r="B107" s="88"/>
      <c r="C107" s="76"/>
      <c r="D107" s="89"/>
      <c r="E107" s="89"/>
      <c r="F107" s="89"/>
      <c r="G107" s="76"/>
    </row>
    <row r="108" spans="1:7" x14ac:dyDescent="0.25">
      <c r="A108" s="87"/>
      <c r="B108" s="88"/>
      <c r="C108" s="76"/>
      <c r="D108" s="89"/>
      <c r="E108" s="89"/>
      <c r="F108" s="89"/>
      <c r="G108" s="76"/>
    </row>
    <row r="109" spans="1:7" x14ac:dyDescent="0.25">
      <c r="A109" s="87"/>
      <c r="B109" s="88"/>
      <c r="C109" s="76"/>
      <c r="D109" s="89"/>
      <c r="E109" s="89"/>
      <c r="F109" s="89"/>
      <c r="G109" s="76"/>
    </row>
    <row r="110" spans="1:7" x14ac:dyDescent="0.25">
      <c r="A110" s="87"/>
      <c r="B110" s="88"/>
      <c r="C110" s="76"/>
      <c r="D110" s="89"/>
      <c r="E110" s="89"/>
      <c r="F110" s="89"/>
      <c r="G110" s="76"/>
    </row>
    <row r="111" spans="1:7" x14ac:dyDescent="0.25">
      <c r="A111" s="87"/>
      <c r="B111" s="88"/>
      <c r="C111" s="76"/>
      <c r="D111" s="89"/>
      <c r="E111" s="89"/>
      <c r="F111" s="89"/>
      <c r="G111" s="76"/>
    </row>
    <row r="112" spans="1:7" x14ac:dyDescent="0.25">
      <c r="A112" s="87"/>
      <c r="B112" s="88"/>
      <c r="C112" s="76"/>
      <c r="D112" s="89"/>
      <c r="E112" s="89"/>
      <c r="F112" s="89"/>
      <c r="G112" s="76"/>
    </row>
    <row r="113" spans="1:7" x14ac:dyDescent="0.25">
      <c r="A113" s="87"/>
      <c r="B113" s="88"/>
      <c r="C113" s="76"/>
      <c r="D113" s="89"/>
      <c r="E113" s="89"/>
      <c r="F113" s="89"/>
      <c r="G113" s="76"/>
    </row>
    <row r="114" spans="1:7" x14ac:dyDescent="0.25">
      <c r="A114" s="87"/>
      <c r="B114" s="88"/>
      <c r="C114" s="76"/>
      <c r="D114" s="89"/>
      <c r="E114" s="89"/>
      <c r="F114" s="89"/>
      <c r="G114" s="76"/>
    </row>
    <row r="115" spans="1:7" x14ac:dyDescent="0.25">
      <c r="A115" s="87"/>
      <c r="B115" s="88"/>
      <c r="C115" s="76"/>
      <c r="D115" s="89"/>
      <c r="E115" s="89"/>
      <c r="F115" s="89"/>
      <c r="G115" s="76"/>
    </row>
    <row r="116" spans="1:7" x14ac:dyDescent="0.25">
      <c r="A116" s="87"/>
      <c r="B116" s="88"/>
      <c r="C116" s="76"/>
      <c r="D116" s="89"/>
      <c r="E116" s="89"/>
      <c r="F116" s="89"/>
      <c r="G116" s="76"/>
    </row>
    <row r="117" spans="1:7" x14ac:dyDescent="0.25">
      <c r="A117" s="87"/>
      <c r="B117" s="88"/>
      <c r="C117" s="76"/>
      <c r="D117" s="89"/>
      <c r="E117" s="89"/>
      <c r="F117" s="89"/>
      <c r="G117" s="76"/>
    </row>
    <row r="118" spans="1:7" x14ac:dyDescent="0.25">
      <c r="A118" s="87"/>
      <c r="B118" s="88"/>
      <c r="C118" s="76"/>
      <c r="D118" s="89"/>
      <c r="E118" s="89"/>
      <c r="F118" s="89"/>
      <c r="G118" s="76"/>
    </row>
    <row r="119" spans="1:7" x14ac:dyDescent="0.25">
      <c r="A119" s="87"/>
      <c r="B119" s="88"/>
      <c r="C119" s="76"/>
      <c r="D119" s="89"/>
      <c r="E119" s="89"/>
      <c r="F119" s="89"/>
      <c r="G119" s="76"/>
    </row>
    <row r="120" spans="1:7" x14ac:dyDescent="0.25">
      <c r="A120" s="87"/>
      <c r="B120" s="88"/>
      <c r="C120" s="76"/>
      <c r="D120" s="89"/>
      <c r="E120" s="89"/>
      <c r="F120" s="89"/>
      <c r="G120" s="76"/>
    </row>
    <row r="121" spans="1:7" x14ac:dyDescent="0.25">
      <c r="A121" s="87"/>
      <c r="B121" s="88"/>
      <c r="C121" s="76"/>
      <c r="D121" s="89"/>
      <c r="E121" s="89"/>
      <c r="F121" s="89"/>
      <c r="G121" s="76"/>
    </row>
    <row r="122" spans="1:7" x14ac:dyDescent="0.25">
      <c r="A122" s="87"/>
      <c r="B122" s="88"/>
      <c r="C122" s="76"/>
      <c r="D122" s="89"/>
      <c r="E122" s="89"/>
      <c r="F122" s="89"/>
      <c r="G122" s="76"/>
    </row>
    <row r="123" spans="1:7" x14ac:dyDescent="0.25">
      <c r="A123" s="87"/>
      <c r="B123" s="88"/>
      <c r="C123" s="76"/>
      <c r="D123" s="89"/>
      <c r="E123" s="89"/>
      <c r="F123" s="89"/>
      <c r="G123" s="76"/>
    </row>
    <row r="124" spans="1:7" x14ac:dyDescent="0.25">
      <c r="A124" s="87"/>
      <c r="B124" s="88"/>
      <c r="C124" s="76"/>
      <c r="D124" s="89"/>
      <c r="E124" s="89"/>
      <c r="F124" s="89"/>
      <c r="G124" s="76"/>
    </row>
    <row r="125" spans="1:7" x14ac:dyDescent="0.25">
      <c r="A125" s="87"/>
      <c r="B125" s="88"/>
      <c r="C125" s="76"/>
      <c r="D125" s="89"/>
      <c r="E125" s="89"/>
      <c r="F125" s="89"/>
      <c r="G125" s="76"/>
    </row>
    <row r="126" spans="1:7" x14ac:dyDescent="0.25">
      <c r="A126" s="87"/>
      <c r="B126" s="88"/>
      <c r="C126" s="76"/>
      <c r="D126" s="89"/>
      <c r="E126" s="89"/>
      <c r="F126" s="89"/>
      <c r="G126" s="76"/>
    </row>
    <row r="127" spans="1:7" x14ac:dyDescent="0.25">
      <c r="A127" s="87"/>
      <c r="B127" s="88"/>
      <c r="C127" s="76"/>
      <c r="D127" s="89"/>
      <c r="E127" s="89"/>
      <c r="F127" s="89"/>
      <c r="G127" s="76"/>
    </row>
    <row r="128" spans="1:7" x14ac:dyDescent="0.25">
      <c r="A128" s="87"/>
      <c r="B128" s="88"/>
      <c r="C128" s="76"/>
      <c r="D128" s="89"/>
      <c r="E128" s="89"/>
      <c r="F128" s="89"/>
      <c r="G128" s="76"/>
    </row>
    <row r="129" spans="1:7" x14ac:dyDescent="0.25">
      <c r="A129" s="87"/>
      <c r="B129" s="88"/>
      <c r="C129" s="76"/>
      <c r="D129" s="89"/>
      <c r="E129" s="89"/>
      <c r="F129" s="89"/>
      <c r="G129" s="76"/>
    </row>
    <row r="130" spans="1:7" x14ac:dyDescent="0.25">
      <c r="A130" s="87"/>
      <c r="B130" s="88"/>
      <c r="C130" s="76"/>
      <c r="D130" s="89"/>
      <c r="E130" s="89"/>
      <c r="F130" s="89"/>
      <c r="G130" s="76"/>
    </row>
    <row r="131" spans="1:7" x14ac:dyDescent="0.25">
      <c r="A131" s="87"/>
      <c r="B131" s="88"/>
      <c r="C131" s="76"/>
      <c r="D131" s="89"/>
      <c r="E131" s="89"/>
      <c r="F131" s="89"/>
      <c r="G131" s="76"/>
    </row>
    <row r="132" spans="1:7" x14ac:dyDescent="0.25">
      <c r="A132" s="87"/>
      <c r="B132" s="88"/>
      <c r="C132" s="76"/>
      <c r="D132" s="89"/>
      <c r="E132" s="89"/>
      <c r="F132" s="89"/>
      <c r="G132" s="76"/>
    </row>
    <row r="133" spans="1:7" x14ac:dyDescent="0.25">
      <c r="A133" s="87"/>
      <c r="B133" s="88"/>
      <c r="C133" s="76"/>
      <c r="D133" s="89"/>
      <c r="E133" s="89"/>
      <c r="F133" s="89"/>
      <c r="G133" s="76"/>
    </row>
    <row r="134" spans="1:7" x14ac:dyDescent="0.25">
      <c r="A134" s="87"/>
      <c r="B134" s="88"/>
      <c r="C134" s="76"/>
      <c r="D134" s="89"/>
      <c r="E134" s="89"/>
      <c r="F134" s="89"/>
      <c r="G134" s="7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8" ma:contentTypeDescription="Create a new document." ma:contentTypeScope="" ma:versionID="4df224214f53436361b27a3829bca98a">
  <xsd:schema xmlns:xsd="http://www.w3.org/2001/XMLSchema" xmlns:xs="http://www.w3.org/2001/XMLSchema" xmlns:p="http://schemas.microsoft.com/office/2006/metadata/properties" xmlns:ns2="a4634551-c501-4e5e-ac96-dde1e0c9b252" xmlns:ns3="4295b89e-2911-42f0-a767-8ca596d6842f" targetNamespace="http://schemas.microsoft.com/office/2006/metadata/properties" ma:root="true" ma:fieldsID="5fddad0ab62bed2494523fd0cfb9b5b5" ns2:_="" ns3:_="">
    <xsd:import namespace="a4634551-c501-4e5e-ac96-dde1e0c9b252"/>
    <xsd:import namespace="4295b89e-2911-42f0-a767-8ca596d684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4295b89e-2911-42f0-a767-8ca596d6842f">
      <UserInfo>
        <DisplayName/>
        <AccountId xsi:nil="true"/>
        <AccountType/>
      </UserInfo>
    </SharedWithUsers>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B15D9F-DD4E-4915-B1BE-F0A57A786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4295b89e-2911-42f0-a767-8ca596d6842f"/>
  </ds:schemaRefs>
</ds:datastoreItem>
</file>

<file path=customXml/itemProps3.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4.xml><?xml version="1.0" encoding="utf-8"?>
<ds:datastoreItem xmlns:ds="http://schemas.openxmlformats.org/officeDocument/2006/customXml" ds:itemID="{91A83B65-561B-4064-902D-7F25125357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Lisa 3</vt:lpstr>
      <vt:lpstr>Annuiteetgraafik BIL</vt:lpstr>
      <vt:lpstr>Annuiteetgraafik INV</vt:lpstr>
      <vt:lpstr>Annuiteetgraafik TS</vt:lpstr>
      <vt:lpstr>Annuiteetgraafik PP</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Henri Telk</cp:lastModifiedBy>
  <cp:revision/>
  <dcterms:created xsi:type="dcterms:W3CDTF">2009-11-20T06:24:07Z</dcterms:created>
  <dcterms:modified xsi:type="dcterms:W3CDTF">2021-10-13T11:59:34Z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Order">
    <vt:r8>5448700</vt:r8>
  </property>
  <property fmtid="{D5CDD505-2E9C-101B-9397-08002B2CF9AE}" pid="8" name="xd_Signature">
    <vt:bool>false</vt:bool>
  </property>
  <property fmtid="{D5CDD505-2E9C-101B-9397-08002B2CF9AE}" pid="9" name="xd_ProgID">
    <vt:lpwstr/>
  </property>
  <property fmtid="{D5CDD505-2E9C-101B-9397-08002B2CF9AE}" pid="10" name="_ExtendedDescription">
    <vt:lpwstr/>
  </property>
  <property fmtid="{D5CDD505-2E9C-101B-9397-08002B2CF9AE}" pid="11" name="TriggerFlowInfo">
    <vt:lpwstr/>
  </property>
  <property fmtid="{D5CDD505-2E9C-101B-9397-08002B2CF9AE}" pid="12" name="ComplianceAssetId">
    <vt:lpwstr/>
  </property>
  <property fmtid="{D5CDD505-2E9C-101B-9397-08002B2CF9AE}" pid="13" name="TemplateUrl">
    <vt:lpwstr/>
  </property>
</Properties>
</file>